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69485B66-3F9D-4264-9BA4-7FC5A12D8F99}" xr6:coauthVersionLast="47" xr6:coauthVersionMax="47" xr10:uidLastSave="{00000000-0000-0000-0000-000000000000}"/>
  <bookViews>
    <workbookView xWindow="-120" yWindow="-120" windowWidth="38640" windowHeight="21390" activeTab="1" xr2:uid="{00000000-000D-0000-FFFF-FFFF00000000}"/>
  </bookViews>
  <sheets>
    <sheet name="LHC STD" sheetId="1" r:id="rId1"/>
    <sheet name="LHC COL" sheetId="5" r:id="rId2"/>
  </sheets>
  <definedNames>
    <definedName name="_xlnm.Print_Area" localSheetId="1">'LHC COL'!$A:$O</definedName>
    <definedName name="_xlnm.Print_Area" localSheetId="0">'LHC STD'!$A:$O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1" l="1"/>
  <c r="M3" i="1"/>
  <c r="E3" i="5"/>
  <c r="K2" i="5"/>
  <c r="N2" i="5" s="1"/>
  <c r="J59" i="5"/>
  <c r="M59" i="5" s="1"/>
  <c r="J58" i="5"/>
  <c r="M58" i="5" s="1"/>
  <c r="J57" i="5"/>
  <c r="K57" i="5" s="1"/>
  <c r="J56" i="5"/>
  <c r="M56" i="5" s="1"/>
  <c r="J55" i="5"/>
  <c r="M55" i="5" s="1"/>
  <c r="J53" i="5"/>
  <c r="M53" i="5" s="1"/>
  <c r="J52" i="5"/>
  <c r="M52" i="5" s="1"/>
  <c r="J51" i="5"/>
  <c r="K51" i="5" s="1"/>
  <c r="J50" i="5"/>
  <c r="M50" i="5" s="1"/>
  <c r="J49" i="5"/>
  <c r="M49" i="5" s="1"/>
  <c r="J48" i="5"/>
  <c r="K48" i="5" s="1"/>
  <c r="J47" i="5"/>
  <c r="M47" i="5" s="1"/>
  <c r="J46" i="5"/>
  <c r="M46" i="5" s="1"/>
  <c r="J44" i="5"/>
  <c r="M44" i="5" s="1"/>
  <c r="J43" i="5"/>
  <c r="M43" i="5" s="1"/>
  <c r="J42" i="5"/>
  <c r="K42" i="5" s="1"/>
  <c r="J41" i="5"/>
  <c r="M41" i="5" s="1"/>
  <c r="J34" i="5"/>
  <c r="L34" i="5" s="1"/>
  <c r="J33" i="5"/>
  <c r="M33" i="5" s="1"/>
  <c r="J31" i="5"/>
  <c r="K31" i="5" s="1"/>
  <c r="J30" i="5"/>
  <c r="M30" i="5" s="1"/>
  <c r="J29" i="5"/>
  <c r="K29" i="5" s="1"/>
  <c r="J28" i="5"/>
  <c r="K28" i="5" s="1"/>
  <c r="J26" i="5"/>
  <c r="K26" i="5" s="1"/>
  <c r="J25" i="5"/>
  <c r="M25" i="5" s="1"/>
  <c r="J23" i="5"/>
  <c r="K23" i="5" s="1"/>
  <c r="J22" i="5"/>
  <c r="M22" i="5" s="1"/>
  <c r="J20" i="5"/>
  <c r="K20" i="5" s="1"/>
  <c r="J19" i="5"/>
  <c r="M19" i="5" s="1"/>
  <c r="J18" i="5"/>
  <c r="M18" i="5" s="1"/>
  <c r="J17" i="5"/>
  <c r="K17" i="5" s="1"/>
  <c r="J15" i="5"/>
  <c r="M15" i="5" s="1"/>
  <c r="J14" i="5"/>
  <c r="M14" i="5" s="1"/>
  <c r="J13" i="5"/>
  <c r="K13" i="5" s="1"/>
  <c r="M12" i="5"/>
  <c r="L26" i="1"/>
  <c r="J12" i="5"/>
  <c r="E2" i="5"/>
  <c r="J2" i="1"/>
  <c r="I28" i="1"/>
  <c r="L28" i="1" s="1"/>
  <c r="I27" i="1"/>
  <c r="L27" i="1" s="1"/>
  <c r="I41" i="1"/>
  <c r="J41" i="1" s="1"/>
  <c r="I40" i="1"/>
  <c r="J40" i="1" s="1"/>
  <c r="I39" i="1"/>
  <c r="K39" i="1" s="1"/>
  <c r="I38" i="1"/>
  <c r="J38" i="1" s="1"/>
  <c r="I36" i="1"/>
  <c r="J36" i="1" s="1"/>
  <c r="I35" i="1"/>
  <c r="L35" i="1" s="1"/>
  <c r="I33" i="1"/>
  <c r="L33" i="1" s="1"/>
  <c r="I32" i="1"/>
  <c r="J32" i="1" s="1"/>
  <c r="I30" i="1"/>
  <c r="J30" i="1" s="1"/>
  <c r="I29" i="1"/>
  <c r="L29" i="1" s="1"/>
  <c r="I25" i="1"/>
  <c r="K25" i="1" s="1"/>
  <c r="I24" i="1"/>
  <c r="J24" i="1" s="1"/>
  <c r="I23" i="1"/>
  <c r="K23" i="1" s="1"/>
  <c r="I21" i="1"/>
  <c r="L21" i="1" s="1"/>
  <c r="J17" i="1"/>
  <c r="I20" i="1"/>
  <c r="K20" i="1" s="1"/>
  <c r="I19" i="1"/>
  <c r="L19" i="1" s="1"/>
  <c r="I18" i="1"/>
  <c r="K18" i="1" s="1"/>
  <c r="I17" i="1"/>
  <c r="L17" i="1" s="1"/>
  <c r="I16" i="1"/>
  <c r="L16" i="1" s="1"/>
  <c r="I15" i="1"/>
  <c r="K15" i="1" s="1"/>
  <c r="I14" i="1"/>
  <c r="J14" i="1" s="1"/>
  <c r="I13" i="1"/>
  <c r="J13" i="1" s="1"/>
  <c r="H12" i="1"/>
  <c r="L30" i="1" l="1"/>
  <c r="L39" i="1"/>
  <c r="L41" i="1"/>
  <c r="L18" i="1"/>
  <c r="L25" i="1"/>
  <c r="L32" i="1"/>
  <c r="L40" i="1"/>
  <c r="L24" i="1"/>
  <c r="L13" i="1"/>
  <c r="L14" i="1"/>
  <c r="L20" i="1"/>
  <c r="J15" i="1"/>
  <c r="L15" i="1"/>
  <c r="L36" i="1"/>
  <c r="L23" i="1"/>
  <c r="L38" i="1"/>
  <c r="M13" i="5"/>
  <c r="L48" i="5"/>
  <c r="M57" i="5"/>
  <c r="M51" i="5"/>
  <c r="M48" i="5"/>
  <c r="L57" i="5"/>
  <c r="L51" i="5"/>
  <c r="L42" i="5"/>
  <c r="M42" i="5"/>
  <c r="K44" i="5"/>
  <c r="K47" i="5"/>
  <c r="K50" i="5"/>
  <c r="K53" i="5"/>
  <c r="K56" i="5"/>
  <c r="K59" i="5"/>
  <c r="L44" i="5"/>
  <c r="L47" i="5"/>
  <c r="L50" i="5"/>
  <c r="L53" i="5"/>
  <c r="L56" i="5"/>
  <c r="L59" i="5"/>
  <c r="K43" i="5"/>
  <c r="K46" i="5"/>
  <c r="K49" i="5"/>
  <c r="K52" i="5"/>
  <c r="K55" i="5"/>
  <c r="K58" i="5"/>
  <c r="L43" i="5"/>
  <c r="L46" i="5"/>
  <c r="L49" i="5"/>
  <c r="L52" i="5"/>
  <c r="L55" i="5"/>
  <c r="L58" i="5"/>
  <c r="K41" i="5"/>
  <c r="L41" i="5"/>
  <c r="L17" i="5"/>
  <c r="L13" i="5"/>
  <c r="M17" i="5"/>
  <c r="L29" i="5"/>
  <c r="M29" i="5"/>
  <c r="L26" i="5"/>
  <c r="M26" i="5"/>
  <c r="L23" i="5"/>
  <c r="M23" i="5"/>
  <c r="L20" i="5"/>
  <c r="M20" i="5"/>
  <c r="K19" i="5"/>
  <c r="K22" i="5"/>
  <c r="K25" i="5"/>
  <c r="K34" i="5"/>
  <c r="L19" i="5"/>
  <c r="L22" i="5"/>
  <c r="L25" i="5"/>
  <c r="L28" i="5"/>
  <c r="L31" i="5"/>
  <c r="K18" i="5"/>
  <c r="M28" i="5"/>
  <c r="K30" i="5"/>
  <c r="M31" i="5"/>
  <c r="K33" i="5"/>
  <c r="M34" i="5"/>
  <c r="L18" i="5"/>
  <c r="L30" i="5"/>
  <c r="L33" i="5"/>
  <c r="K15" i="5"/>
  <c r="L15" i="5"/>
  <c r="K14" i="5"/>
  <c r="L14" i="5"/>
  <c r="K12" i="5"/>
  <c r="L12" i="5"/>
  <c r="J28" i="1"/>
  <c r="K28" i="1"/>
  <c r="J27" i="1"/>
  <c r="K27" i="1"/>
  <c r="K24" i="1"/>
  <c r="K21" i="1"/>
  <c r="J21" i="1"/>
  <c r="K16" i="1"/>
  <c r="J16" i="1"/>
  <c r="K13" i="1"/>
  <c r="J18" i="1"/>
  <c r="K30" i="1"/>
  <c r="K14" i="1"/>
  <c r="J19" i="1"/>
  <c r="J20" i="1"/>
  <c r="K40" i="1"/>
  <c r="K38" i="1"/>
  <c r="K36" i="1"/>
  <c r="K32" i="1"/>
  <c r="J23" i="1"/>
  <c r="J25" i="1"/>
  <c r="J29" i="1"/>
  <c r="J33" i="1"/>
  <c r="J35" i="1"/>
  <c r="J39" i="1"/>
  <c r="K29" i="1"/>
  <c r="K33" i="1"/>
  <c r="K35" i="1"/>
  <c r="K41" i="1"/>
  <c r="K19" i="1"/>
  <c r="K17" i="1"/>
  <c r="I12" i="1"/>
  <c r="J12" i="1" l="1"/>
  <c r="L12" i="1"/>
  <c r="K4" i="5"/>
  <c r="K3" i="5"/>
  <c r="K5" i="5"/>
  <c r="K12" i="1"/>
  <c r="J4" i="1" l="1"/>
  <c r="J3" i="1"/>
  <c r="N3" i="5"/>
</calcChain>
</file>

<file path=xl/sharedStrings.xml><?xml version="1.0" encoding="utf-8"?>
<sst xmlns="http://schemas.openxmlformats.org/spreadsheetml/2006/main" count="486" uniqueCount="264">
  <si>
    <t>ID</t>
  </si>
  <si>
    <t>0x81FF</t>
  </si>
  <si>
    <t>CFB-UJ14-BIDRS1</t>
  </si>
  <si>
    <t>DOROS front-end inventory</t>
  </si>
  <si>
    <t>0x8101</t>
  </si>
  <si>
    <t>CFB-UJ16-BIDRS1</t>
  </si>
  <si>
    <t>0x81F9</t>
  </si>
  <si>
    <t>CFB-RR13-BIDRS1</t>
  </si>
  <si>
    <t>0x8107</t>
  </si>
  <si>
    <t>CFB-RR17-BIDRS1</t>
  </si>
  <si>
    <t>point</t>
  </si>
  <si>
    <t>0x819F</t>
  </si>
  <si>
    <t>CFB-RR13-BIDRS2</t>
  </si>
  <si>
    <t>rack</t>
  </si>
  <si>
    <t>BY01.UJ16</t>
  </si>
  <si>
    <t>BY01.RR17</t>
  </si>
  <si>
    <t>BY01.RR13</t>
  </si>
  <si>
    <t>BY01.UJ14</t>
  </si>
  <si>
    <t>BY03.RR13</t>
  </si>
  <si>
    <t>0x8161</t>
  </si>
  <si>
    <t>CFB-RR17-BIDRS2</t>
  </si>
  <si>
    <t>CFB-UA27-BIDRS1</t>
  </si>
  <si>
    <t>0x8201</t>
  </si>
  <si>
    <t>BY01.UA27</t>
  </si>
  <si>
    <t>CFB-UA23-BIDRS1</t>
  </si>
  <si>
    <t>0x82FF</t>
  </si>
  <si>
    <t>BY02.UA23</t>
  </si>
  <si>
    <t>CFB-USC55-BIDRS1</t>
  </si>
  <si>
    <t>0x85FF</t>
  </si>
  <si>
    <t>BY01.USC55</t>
  </si>
  <si>
    <t>CFB-UJ56-BIDRS1</t>
  </si>
  <si>
    <t>0x8501</t>
  </si>
  <si>
    <t>BY01.UJ56</t>
  </si>
  <si>
    <t>CFB-UA83-BIDRS1</t>
  </si>
  <si>
    <t>0x88FF</t>
  </si>
  <si>
    <t>BY02.UA83</t>
  </si>
  <si>
    <t>CFB-UA87-BIDRS1</t>
  </si>
  <si>
    <t>0x8801</t>
  </si>
  <si>
    <t>BY01.UA87</t>
  </si>
  <si>
    <t>P1 L</t>
  </si>
  <si>
    <t>P1 R</t>
  </si>
  <si>
    <t>P2 L</t>
  </si>
  <si>
    <t>P2 R</t>
  </si>
  <si>
    <t>P5 L</t>
  </si>
  <si>
    <t>P5 R</t>
  </si>
  <si>
    <t>P8 L</t>
  </si>
  <si>
    <t>P8 R</t>
  </si>
  <si>
    <t>Q1</t>
  </si>
  <si>
    <t>Q7</t>
  </si>
  <si>
    <t>AFP B2</t>
  </si>
  <si>
    <t>AFP B1</t>
  </si>
  <si>
    <t>0x11FF</t>
  </si>
  <si>
    <t>BY01.US152</t>
  </si>
  <si>
    <t>0x1101</t>
  </si>
  <si>
    <t>CFB-UA23-BIDRC1</t>
  </si>
  <si>
    <t>0x12FF</t>
  </si>
  <si>
    <t>CFB-UA27-BIDRC1</t>
  </si>
  <si>
    <t>0x1201</t>
  </si>
  <si>
    <t>BY04.UA27</t>
  </si>
  <si>
    <t>BY04.USC55</t>
  </si>
  <si>
    <t>0x15FF</t>
  </si>
  <si>
    <t>0x1501</t>
  </si>
  <si>
    <t>P6 L</t>
  </si>
  <si>
    <t>P6 R</t>
  </si>
  <si>
    <t>BY02.UA63</t>
  </si>
  <si>
    <t>0x16FF</t>
  </si>
  <si>
    <t>BY02.UA67</t>
  </si>
  <si>
    <t>0x1601</t>
  </si>
  <si>
    <t>CFB-UA83-BIDRC1</t>
  </si>
  <si>
    <t>0x18FF</t>
  </si>
  <si>
    <t>CFB-UA87-BIDRC1</t>
  </si>
  <si>
    <t>0x1801</t>
  </si>
  <si>
    <t>system S</t>
  </si>
  <si>
    <t>system C</t>
  </si>
  <si>
    <t>front-end</t>
  </si>
  <si>
    <t>active ch.</t>
  </si>
  <si>
    <t>remarks</t>
  </si>
  <si>
    <t>comments</t>
  </si>
  <si>
    <t>4 channels</t>
  </si>
  <si>
    <t>front-ends</t>
  </si>
  <si>
    <t>8-channel FE</t>
  </si>
  <si>
    <t>BY03.UA87</t>
  </si>
  <si>
    <t>Q2</t>
  </si>
  <si>
    <t>CFB-UJ14-BIDRS2</t>
  </si>
  <si>
    <t>CFB-UJ16-BIDRS2</t>
  </si>
  <si>
    <t>0x81FE</t>
  </si>
  <si>
    <t>0x8102</t>
  </si>
  <si>
    <t>CFB-US152-BIDRC1A</t>
  </si>
  <si>
    <t>CFB-US152-BIDRC1B</t>
  </si>
  <si>
    <t>0x118F</t>
  </si>
  <si>
    <t>CFB-US152-BIDRC2A</t>
  </si>
  <si>
    <t>CFB-US152-BIDRC2B</t>
  </si>
  <si>
    <t>0x1181</t>
  </si>
  <si>
    <t>0x158F</t>
  </si>
  <si>
    <t>CFB-USC55-BIDRC1A</t>
  </si>
  <si>
    <t>CFB-USC55-BIDRC1B</t>
  </si>
  <si>
    <t>CFB-USC55-BIDRC2A</t>
  </si>
  <si>
    <t>CFB-USC55-BIDRC2B</t>
  </si>
  <si>
    <t>0x1581</t>
  </si>
  <si>
    <t>CFB-UA63-BIDRC1A</t>
  </si>
  <si>
    <t>CFB-UA63-BIDRC1B</t>
  </si>
  <si>
    <t>0x168F</t>
  </si>
  <si>
    <t>CFB-UA67-BIDRC1A</t>
  </si>
  <si>
    <t>CFB-UA67-BIDRC1B</t>
  </si>
  <si>
    <t>SIS A</t>
  </si>
  <si>
    <t>SIS B</t>
  </si>
  <si>
    <t>Q6</t>
  </si>
  <si>
    <t>CFB-UA27-BIDRS2</t>
  </si>
  <si>
    <t>0x8206</t>
  </si>
  <si>
    <t>BY03.UA27</t>
  </si>
  <si>
    <t>P4 R</t>
  </si>
  <si>
    <t>CFB-UA47-BIDRS1</t>
  </si>
  <si>
    <t>0x8401</t>
  </si>
  <si>
    <t>tunnel, RR47</t>
  </si>
  <si>
    <t>P4 L</t>
  </si>
  <si>
    <t>CFB-UA43-BIDRS1</t>
  </si>
  <si>
    <t>0x84FA</t>
  </si>
  <si>
    <t>BY08.UA43</t>
  </si>
  <si>
    <t>Q5</t>
  </si>
  <si>
    <t>CFB-UA63-BIDRS1</t>
  </si>
  <si>
    <t>0x86FB</t>
  </si>
  <si>
    <t>CFB-UA67-BIDRS1</t>
  </si>
  <si>
    <t>0x8605</t>
  </si>
  <si>
    <t>CFB-UA83-BIDRS2</t>
  </si>
  <si>
    <t>0x88FA</t>
  </si>
  <si>
    <t>BY05.UA83</t>
  </si>
  <si>
    <t>CFB-UA87-BIDRS2</t>
  </si>
  <si>
    <t>0x8806</t>
  </si>
  <si>
    <t>BY06.UA87</t>
  </si>
  <si>
    <r>
      <t>45</t>
    </r>
    <r>
      <rPr>
        <sz val="11"/>
        <color rgb="FFFF0000"/>
        <rFont val="Calibri"/>
        <family val="2"/>
      </rPr>
      <t>° BPMs</t>
    </r>
  </si>
  <si>
    <t>0x1681</t>
  </si>
  <si>
    <t>"On demand gated" BBQ pick-ups , FE in the tunel</t>
  </si>
  <si>
    <t>HW ver.</t>
  </si>
  <si>
    <t>quadruploar R&amp;D</t>
  </si>
  <si>
    <t>LF beam spectra studies</t>
  </si>
  <si>
    <t>M. Gasior, SY-BI-IQ</t>
  </si>
  <si>
    <t>CFB-UJ14-BIDRS1B</t>
  </si>
  <si>
    <t>0x818F</t>
  </si>
  <si>
    <t>redundant, new LS2</t>
  </si>
  <si>
    <t>HW config</t>
  </si>
  <si>
    <t>[dec]</t>
  </si>
  <si>
    <t>[hex]</t>
  </si>
  <si>
    <t>Q1 redun.</t>
  </si>
  <si>
    <t>CFB-UJ16-BIDRS1B</t>
  </si>
  <si>
    <t>0x8181</t>
  </si>
  <si>
    <t>Q6, OD gated BBQ</t>
  </si>
  <si>
    <t>CFB-UA47-BIDRS2</t>
  </si>
  <si>
    <t>CFB-UA47-BIDRS3</t>
  </si>
  <si>
    <t>0x8405</t>
  </si>
  <si>
    <t>0x8406</t>
  </si>
  <si>
    <t>BY05.UA47</t>
  </si>
  <si>
    <t>dI/dt A</t>
  </si>
  <si>
    <t>dI/dt B</t>
  </si>
  <si>
    <t>TCTPH.4L1.B1</t>
  </si>
  <si>
    <t>TCTPV.4L1.B1</t>
  </si>
  <si>
    <t>TCTPH.4R1.B2</t>
  </si>
  <si>
    <t>TCTPV.4R1.B2</t>
  </si>
  <si>
    <t>TCTPH.4L2.B1</t>
  </si>
  <si>
    <t>TCTPV.4L2.B1</t>
  </si>
  <si>
    <t>CFB-UA23-BIDRC2</t>
  </si>
  <si>
    <t>0x12FE</t>
  </si>
  <si>
    <t>as above</t>
  </si>
  <si>
    <t>new LS2</t>
  </si>
  <si>
    <t>TCTPH.4R2.B2</t>
  </si>
  <si>
    <t>TCTPV.4R2.B2</t>
  </si>
  <si>
    <t>CFB-UA27-BIDRC2</t>
  </si>
  <si>
    <t>0x1202</t>
  </si>
  <si>
    <t>TCTPH.4L5.B1</t>
  </si>
  <si>
    <t>TCTPV.4L5.B1</t>
  </si>
  <si>
    <t>TCTPH.4R5.B2</t>
  </si>
  <si>
    <t>TCTPV.4R5.B2</t>
  </si>
  <si>
    <t>4-channel FE</t>
  </si>
  <si>
    <t>TCSP.A4L6.B2</t>
  </si>
  <si>
    <t>TCSP.A4R6.B1</t>
  </si>
  <si>
    <t>TCTPH.4L8.B1</t>
  </si>
  <si>
    <t>TCTPV.4L8.B1</t>
  </si>
  <si>
    <t>TCTPH.4R8.B2</t>
  </si>
  <si>
    <t>BY03.TZ76</t>
  </si>
  <si>
    <t>0x1731</t>
  </si>
  <si>
    <t>CFB-TZ76-BIDRC31A</t>
  </si>
  <si>
    <t>CFB-TZ76-BIDRC31B</t>
  </si>
  <si>
    <t>0x1732</t>
  </si>
  <si>
    <t>TCP.D6L7.B1   V</t>
  </si>
  <si>
    <t>TCSM.6L7.B2   H</t>
  </si>
  <si>
    <t>P7.1</t>
  </si>
  <si>
    <t>BPMs 1 + 2</t>
  </si>
  <si>
    <t>BPMs 3 + 4</t>
  </si>
  <si>
    <t>BPMs</t>
  </si>
  <si>
    <t>0x1733</t>
  </si>
  <si>
    <t>CFB-TZ76-BIDRC32A</t>
  </si>
  <si>
    <t xml:space="preserve"> TCP.C6L7.B1   H</t>
  </si>
  <si>
    <t>TCLD.A11L2.B2   H</t>
  </si>
  <si>
    <t>TCLD.A11R2.B1   H</t>
  </si>
  <si>
    <t>C6L7.B1 + D6L7.B1</t>
  </si>
  <si>
    <t>0x1734</t>
  </si>
  <si>
    <t>U + D</t>
  </si>
  <si>
    <t>not used</t>
  </si>
  <si>
    <t>P7.2</t>
  </si>
  <si>
    <t xml:space="preserve"> TCSG.D4R7.B2   V</t>
  </si>
  <si>
    <t>TCSM.E5L7.B2   J</t>
  </si>
  <si>
    <t>0x1741</t>
  </si>
  <si>
    <t>CFB-TZ76-BIDRC41A</t>
  </si>
  <si>
    <t>BY04.TZ76</t>
  </si>
  <si>
    <t>CFB-TZ76-BIDRC41B</t>
  </si>
  <si>
    <t>0x1742</t>
  </si>
  <si>
    <t>D4R7.B2 + E5L7.B2</t>
  </si>
  <si>
    <r>
      <rPr>
        <sz val="11"/>
        <color rgb="FF00B050"/>
        <rFont val="Calibri"/>
        <family val="2"/>
        <scheme val="minor"/>
      </rPr>
      <t>6L7.B2</t>
    </r>
    <r>
      <rPr>
        <sz val="11"/>
        <color theme="9" tint="-0.249977111117893"/>
        <rFont val="Calibri"/>
        <family val="2"/>
        <scheme val="minor"/>
      </rPr>
      <t xml:space="preserve"> + not used</t>
    </r>
  </si>
  <si>
    <r>
      <t>B4R7.B2</t>
    </r>
    <r>
      <rPr>
        <sz val="11"/>
        <color theme="9" tint="-0.249977111117893"/>
        <rFont val="Calibri"/>
        <family val="2"/>
        <scheme val="minor"/>
      </rPr>
      <t xml:space="preserve"> + not used</t>
    </r>
  </si>
  <si>
    <t>CFB-TZ76-BIDRC43</t>
  </si>
  <si>
    <t>0x1743</t>
  </si>
  <si>
    <t>TCSM.E5R7.B1   J</t>
  </si>
  <si>
    <t>TCSM.D4L7.B1   J</t>
  </si>
  <si>
    <t>CFB-TZ76-BIDRC43A</t>
  </si>
  <si>
    <t>0x1744</t>
  </si>
  <si>
    <t>CFB-TZ76-BIDRC43B</t>
  </si>
  <si>
    <t>0x1745</t>
  </si>
  <si>
    <t>chassis</t>
  </si>
  <si>
    <t>[ b/r]</t>
  </si>
  <si>
    <t>b</t>
  </si>
  <si>
    <t>r</t>
  </si>
  <si>
    <t>0x1746</t>
  </si>
  <si>
    <t>CFB-TZ76-BIDRC44</t>
  </si>
  <si>
    <t>E5R7.B1 + D4L7.B1</t>
  </si>
  <si>
    <r>
      <t>B4L7.B1</t>
    </r>
    <r>
      <rPr>
        <sz val="11"/>
        <color theme="9" tint="-0.249977111117893"/>
        <rFont val="Calibri"/>
        <family val="2"/>
        <scheme val="minor"/>
      </rPr>
      <t xml:space="preserve"> + not used</t>
    </r>
  </si>
  <si>
    <t>CFB-TZ76-BIDRC45A</t>
  </si>
  <si>
    <t>0x1747</t>
  </si>
  <si>
    <t>TCSM.B4L7.B1   H</t>
  </si>
  <si>
    <t>TCSM.B4R7.B2   H</t>
  </si>
  <si>
    <t>CFB-TZ76-BIDRC45B</t>
  </si>
  <si>
    <t>0x1748</t>
  </si>
  <si>
    <t>P7.3</t>
  </si>
  <si>
    <t>CFB-TZ76-BIDRC51A</t>
  </si>
  <si>
    <t>0x1751</t>
  </si>
  <si>
    <t>BY05.TZ76</t>
  </si>
  <si>
    <t xml:space="preserve"> TCSM.6R7.B1   H</t>
  </si>
  <si>
    <r>
      <t>6R7.B1</t>
    </r>
    <r>
      <rPr>
        <sz val="11"/>
        <color theme="9" tint="-0.249977111117893"/>
        <rFont val="Calibri"/>
        <family val="2"/>
        <scheme val="minor"/>
      </rPr>
      <t xml:space="preserve"> + not used</t>
    </r>
  </si>
  <si>
    <t>D6R7.B2 + C6R7.B2</t>
  </si>
  <si>
    <t>CFB-TZ76-BIDRC51B</t>
  </si>
  <si>
    <t>0x1752</t>
  </si>
  <si>
    <t xml:space="preserve"> TCP.D6R7.B2   V</t>
  </si>
  <si>
    <t>TCSM.C6R7.B2   H</t>
  </si>
  <si>
    <t>CFB-TZ76-BIDRC52A</t>
  </si>
  <si>
    <t>0x1753</t>
  </si>
  <si>
    <t>CFB-TZ76-BIDRC52B</t>
  </si>
  <si>
    <t>0x1754</t>
  </si>
  <si>
    <t xml:space="preserve"> TCSM.A4R7.B2   V</t>
  </si>
  <si>
    <r>
      <t>A4R7</t>
    </r>
    <r>
      <rPr>
        <sz val="11"/>
        <color theme="9" tint="-0.249977111117893"/>
        <rFont val="Calibri"/>
        <family val="2"/>
        <scheme val="minor"/>
      </rPr>
      <t xml:space="preserve"> + not used</t>
    </r>
  </si>
  <si>
    <t>CFB-TZ76-BIDRC53</t>
  </si>
  <si>
    <t>0x1755</t>
  </si>
  <si>
    <t>built</t>
  </si>
  <si>
    <t>proto moved from RR77, new FE</t>
  </si>
  <si>
    <t>dI/dt with hard-wired settings for the analog boards</t>
  </si>
  <si>
    <t>redundant channels in magenta</t>
  </si>
  <si>
    <t>not used channels in orange</t>
  </si>
  <si>
    <t>tank BPMs in green</t>
  </si>
  <si>
    <t>v. 1/03/22</t>
  </si>
  <si>
    <t>not used planes</t>
  </si>
  <si>
    <t>all front-ends</t>
  </si>
  <si>
    <t>8-ch. FEs</t>
  </si>
  <si>
    <t>6-ch. FEs</t>
  </si>
  <si>
    <t>4-ch. FEs</t>
  </si>
  <si>
    <t>all planes</t>
  </si>
  <si>
    <t>not used 4-ch.</t>
  </si>
  <si>
    <t>all 4-ch.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</si>
</sst>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</font>
    <font>
      <sz val="11"/>
      <color rgb="FFFF00FF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1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quotePrefix="1" applyNumberForma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0"/>
  <sheetViews>
    <sheetView workbookViewId="0">
      <selection sqref="A1:O1048576"/>
    </sheetView>
  </sheetViews>
  <sheetFormatPr defaultRowHeight="15" x14ac:dyDescent="0.25"/>
  <cols>
    <col min="2" max="2" width="12.7109375" style="1" customWidth="1"/>
    <col min="3" max="4" width="20.7109375" style="1" customWidth="1"/>
    <col min="5" max="5" width="12.7109375" style="2" customWidth="1"/>
    <col min="6" max="6" width="13.5703125" style="3" customWidth="1"/>
    <col min="7" max="8" width="10.7109375" customWidth="1"/>
    <col min="9" max="10" width="10.7109375" style="1" customWidth="1"/>
    <col min="11" max="11" width="10.7109375" customWidth="1"/>
    <col min="12" max="12" width="10.7109375" style="17" customWidth="1"/>
    <col min="13" max="13" width="12.7109375" customWidth="1"/>
    <col min="14" max="14" width="50.7109375" style="1" customWidth="1"/>
    <col min="15" max="22" width="12.7109375" customWidth="1"/>
  </cols>
  <sheetData>
    <row r="1" spans="2:14" x14ac:dyDescent="0.25">
      <c r="G1" s="3"/>
      <c r="H1" s="3"/>
      <c r="I1" s="3"/>
      <c r="J1" s="3"/>
      <c r="K1" s="3"/>
      <c r="M1" s="5"/>
    </row>
    <row r="2" spans="2:14" x14ac:dyDescent="0.25">
      <c r="C2" s="8" t="s">
        <v>3</v>
      </c>
      <c r="E2" s="36" t="s">
        <v>135</v>
      </c>
      <c r="G2" s="3"/>
      <c r="H2" s="3"/>
      <c r="I2" s="18" t="s">
        <v>79</v>
      </c>
      <c r="J2" s="20">
        <f>COUNTA(E12:E43)</f>
        <v>25</v>
      </c>
      <c r="L2" s="35" t="s">
        <v>263</v>
      </c>
      <c r="M2" s="1">
        <f>J2*2</f>
        <v>50</v>
      </c>
      <c r="N2" s="3"/>
    </row>
    <row r="3" spans="2:14" x14ac:dyDescent="0.25">
      <c r="E3" s="36" t="s">
        <v>255</v>
      </c>
      <c r="G3" s="3"/>
      <c r="H3" s="3"/>
      <c r="I3" s="7" t="s">
        <v>80</v>
      </c>
      <c r="J3" s="13">
        <f>COUNTIF(J10:J43,8)</f>
        <v>23</v>
      </c>
      <c r="K3" s="3"/>
      <c r="L3" s="35" t="s">
        <v>262</v>
      </c>
      <c r="M3" s="13">
        <f>J4</f>
        <v>2</v>
      </c>
      <c r="N3" s="3"/>
    </row>
    <row r="4" spans="2:14" x14ac:dyDescent="0.25">
      <c r="H4" s="18"/>
      <c r="I4" s="7" t="s">
        <v>171</v>
      </c>
      <c r="J4" s="13">
        <f>COUNTIF(J10:J43,4)</f>
        <v>2</v>
      </c>
      <c r="K4" s="3"/>
      <c r="M4" s="5"/>
    </row>
    <row r="5" spans="2:14" x14ac:dyDescent="0.25">
      <c r="C5" s="9" t="s">
        <v>72</v>
      </c>
      <c r="H5" s="7"/>
      <c r="I5" s="35"/>
      <c r="K5" s="3"/>
      <c r="L5" s="2"/>
      <c r="M5" s="5"/>
    </row>
    <row r="6" spans="2:14" x14ac:dyDescent="0.25">
      <c r="H6" s="7"/>
      <c r="K6" s="3"/>
      <c r="L6" s="2"/>
      <c r="M6" s="5"/>
      <c r="N6" s="24"/>
    </row>
    <row r="7" spans="2:14" x14ac:dyDescent="0.25">
      <c r="G7" s="3"/>
      <c r="H7" s="3"/>
      <c r="I7" s="3"/>
      <c r="J7" s="3"/>
      <c r="K7" s="3"/>
      <c r="M7" s="5"/>
      <c r="N7" s="25"/>
    </row>
    <row r="8" spans="2:14" x14ac:dyDescent="0.25">
      <c r="I8" s="3"/>
      <c r="J8" s="3"/>
      <c r="K8" s="3"/>
      <c r="M8" s="5"/>
    </row>
    <row r="9" spans="2:14" x14ac:dyDescent="0.25">
      <c r="F9" s="2"/>
      <c r="G9" s="22" t="s">
        <v>217</v>
      </c>
      <c r="H9" s="22" t="s">
        <v>140</v>
      </c>
      <c r="I9" s="22" t="s">
        <v>141</v>
      </c>
      <c r="J9" s="22"/>
      <c r="K9" s="21"/>
    </row>
    <row r="10" spans="2:14" x14ac:dyDescent="0.25">
      <c r="B10" s="20" t="s">
        <v>10</v>
      </c>
      <c r="C10" s="21" t="s">
        <v>187</v>
      </c>
      <c r="D10" s="20" t="s">
        <v>74</v>
      </c>
      <c r="E10" s="20" t="s">
        <v>0</v>
      </c>
      <c r="F10" s="21" t="s">
        <v>13</v>
      </c>
      <c r="G10" s="21" t="s">
        <v>216</v>
      </c>
      <c r="H10" s="21" t="s">
        <v>139</v>
      </c>
      <c r="I10" s="21" t="s">
        <v>139</v>
      </c>
      <c r="J10" s="14" t="s">
        <v>75</v>
      </c>
      <c r="K10" s="21" t="s">
        <v>132</v>
      </c>
      <c r="L10" s="21" t="s">
        <v>249</v>
      </c>
      <c r="M10" s="14" t="s">
        <v>76</v>
      </c>
      <c r="N10" s="21" t="s">
        <v>77</v>
      </c>
    </row>
    <row r="11" spans="2:14" x14ac:dyDescent="0.25">
      <c r="C11" s="2"/>
      <c r="E11" s="1"/>
      <c r="F11" s="2"/>
      <c r="G11" s="2"/>
      <c r="H11" s="2"/>
      <c r="I11" s="2"/>
      <c r="J11" s="3"/>
      <c r="K11" s="2"/>
      <c r="L11" s="2"/>
      <c r="M11" s="5"/>
    </row>
    <row r="12" spans="2:14" x14ac:dyDescent="0.25">
      <c r="B12" s="1" t="s">
        <v>39</v>
      </c>
      <c r="C12" s="2" t="s">
        <v>47</v>
      </c>
      <c r="D12" s="1" t="s">
        <v>2</v>
      </c>
      <c r="E12" s="1" t="s">
        <v>1</v>
      </c>
      <c r="F12" s="1" t="s">
        <v>17</v>
      </c>
      <c r="G12" s="2" t="s">
        <v>218</v>
      </c>
      <c r="H12" s="2">
        <f>8</f>
        <v>8</v>
      </c>
      <c r="I12" s="1" t="str">
        <f t="shared" ref="I12:I21" si="0">DEC2BIN(H12,8)</f>
        <v>00001000</v>
      </c>
      <c r="J12" s="2">
        <f>8-2*BIN2DEC(LEFT(I12,2))</f>
        <v>8</v>
      </c>
      <c r="K12" s="2">
        <f>1+HEX2DEC(RIGHT(I12,1))</f>
        <v>1</v>
      </c>
      <c r="L12" s="2">
        <f>BIN2DEC(MID(I12,3,4))+2016</f>
        <v>2018</v>
      </c>
      <c r="M12" s="3"/>
    </row>
    <row r="13" spans="2:14" x14ac:dyDescent="0.25">
      <c r="B13" s="1" t="s">
        <v>39</v>
      </c>
      <c r="C13" s="2" t="s">
        <v>142</v>
      </c>
      <c r="D13" s="1" t="s">
        <v>136</v>
      </c>
      <c r="E13" s="1" t="s">
        <v>137</v>
      </c>
      <c r="F13" s="1" t="s">
        <v>17</v>
      </c>
      <c r="G13" s="2" t="s">
        <v>218</v>
      </c>
      <c r="H13" s="2">
        <v>25</v>
      </c>
      <c r="I13" s="1" t="str">
        <f t="shared" si="0"/>
        <v>00011001</v>
      </c>
      <c r="J13" s="2">
        <f t="shared" ref="J13:J41" si="1">8-2*BIN2DEC(LEFT(I13,2))</f>
        <v>8</v>
      </c>
      <c r="K13" s="2">
        <f t="shared" ref="K13:K16" si="2">1+HEX2DEC(RIGHT(I13,1))</f>
        <v>2</v>
      </c>
      <c r="L13" s="2">
        <f t="shared" ref="L13:L41" si="3">BIN2DEC(MID(I13,3,4))+2016</f>
        <v>2022</v>
      </c>
      <c r="M13" s="3"/>
      <c r="N13" s="10" t="s">
        <v>138</v>
      </c>
    </row>
    <row r="14" spans="2:14" x14ac:dyDescent="0.25">
      <c r="B14" s="1" t="s">
        <v>40</v>
      </c>
      <c r="C14" s="2" t="s">
        <v>47</v>
      </c>
      <c r="D14" s="1" t="s">
        <v>5</v>
      </c>
      <c r="E14" s="1" t="s">
        <v>4</v>
      </c>
      <c r="F14" s="2" t="s">
        <v>14</v>
      </c>
      <c r="G14" s="2" t="s">
        <v>218</v>
      </c>
      <c r="H14" s="2">
        <v>4</v>
      </c>
      <c r="I14" s="1" t="str">
        <f t="shared" si="0"/>
        <v>00000100</v>
      </c>
      <c r="J14" s="2">
        <f t="shared" si="1"/>
        <v>8</v>
      </c>
      <c r="K14" s="2">
        <f t="shared" si="2"/>
        <v>1</v>
      </c>
      <c r="L14" s="2">
        <f t="shared" si="3"/>
        <v>2017</v>
      </c>
      <c r="M14" s="3"/>
      <c r="N14" s="10"/>
    </row>
    <row r="15" spans="2:14" x14ac:dyDescent="0.25">
      <c r="B15" s="1" t="s">
        <v>40</v>
      </c>
      <c r="C15" s="2" t="s">
        <v>142</v>
      </c>
      <c r="D15" s="1" t="s">
        <v>143</v>
      </c>
      <c r="E15" s="1" t="s">
        <v>144</v>
      </c>
      <c r="F15" s="2" t="s">
        <v>14</v>
      </c>
      <c r="G15" s="2" t="s">
        <v>218</v>
      </c>
      <c r="H15" s="2">
        <v>25</v>
      </c>
      <c r="I15" s="1" t="str">
        <f t="shared" si="0"/>
        <v>00011001</v>
      </c>
      <c r="J15" s="2">
        <f t="shared" si="1"/>
        <v>8</v>
      </c>
      <c r="K15" s="2">
        <f t="shared" si="2"/>
        <v>2</v>
      </c>
      <c r="L15" s="2">
        <f t="shared" si="3"/>
        <v>2022</v>
      </c>
      <c r="M15" s="3"/>
      <c r="N15" s="10" t="s">
        <v>138</v>
      </c>
    </row>
    <row r="16" spans="2:14" x14ac:dyDescent="0.25">
      <c r="B16" s="1" t="s">
        <v>39</v>
      </c>
      <c r="C16" s="2" t="s">
        <v>82</v>
      </c>
      <c r="D16" s="1" t="s">
        <v>83</v>
      </c>
      <c r="E16" s="1" t="s">
        <v>85</v>
      </c>
      <c r="F16" s="1" t="s">
        <v>17</v>
      </c>
      <c r="G16" s="2" t="s">
        <v>218</v>
      </c>
      <c r="H16" s="2">
        <v>21</v>
      </c>
      <c r="I16" s="2" t="str">
        <f t="shared" si="0"/>
        <v>00010101</v>
      </c>
      <c r="J16" s="2">
        <f t="shared" si="1"/>
        <v>8</v>
      </c>
      <c r="K16" s="2">
        <f t="shared" si="2"/>
        <v>2</v>
      </c>
      <c r="L16" s="2">
        <f t="shared" si="3"/>
        <v>2021</v>
      </c>
      <c r="M16" s="10" t="s">
        <v>129</v>
      </c>
      <c r="N16" s="15" t="s">
        <v>134</v>
      </c>
    </row>
    <row r="17" spans="2:14" x14ac:dyDescent="0.25">
      <c r="B17" s="1" t="s">
        <v>40</v>
      </c>
      <c r="C17" s="2" t="s">
        <v>82</v>
      </c>
      <c r="D17" s="1" t="s">
        <v>84</v>
      </c>
      <c r="E17" s="1" t="s">
        <v>86</v>
      </c>
      <c r="F17" s="2" t="s">
        <v>14</v>
      </c>
      <c r="G17" s="2" t="s">
        <v>218</v>
      </c>
      <c r="H17" s="2">
        <v>21</v>
      </c>
      <c r="I17" s="2" t="str">
        <f t="shared" si="0"/>
        <v>00010101</v>
      </c>
      <c r="J17" s="2">
        <f t="shared" si="1"/>
        <v>8</v>
      </c>
      <c r="K17" s="2">
        <f t="shared" ref="K17" si="4">1+HEX2DEC(RIGHT(I17,1))</f>
        <v>2</v>
      </c>
      <c r="L17" s="2">
        <f t="shared" si="3"/>
        <v>2021</v>
      </c>
      <c r="M17" s="10" t="s">
        <v>129</v>
      </c>
      <c r="N17" s="15" t="s">
        <v>134</v>
      </c>
    </row>
    <row r="18" spans="2:14" x14ac:dyDescent="0.25">
      <c r="B18" s="1" t="s">
        <v>39</v>
      </c>
      <c r="C18" s="2" t="s">
        <v>48</v>
      </c>
      <c r="D18" s="1" t="s">
        <v>7</v>
      </c>
      <c r="E18" s="1" t="s">
        <v>6</v>
      </c>
      <c r="F18" s="1" t="s">
        <v>16</v>
      </c>
      <c r="G18" s="2" t="s">
        <v>218</v>
      </c>
      <c r="H18" s="2">
        <v>4</v>
      </c>
      <c r="I18" s="2" t="str">
        <f t="shared" si="0"/>
        <v>00000100</v>
      </c>
      <c r="J18" s="23">
        <f t="shared" si="1"/>
        <v>8</v>
      </c>
      <c r="K18" s="2">
        <f t="shared" ref="K18:K21" si="5">1+HEX2DEC(RIGHT(I18,1))</f>
        <v>1</v>
      </c>
      <c r="L18" s="2">
        <f t="shared" si="3"/>
        <v>2017</v>
      </c>
      <c r="M18" s="3"/>
      <c r="N18" s="15"/>
    </row>
    <row r="19" spans="2:14" x14ac:dyDescent="0.25">
      <c r="B19" s="1" t="s">
        <v>40</v>
      </c>
      <c r="C19" s="2" t="s">
        <v>48</v>
      </c>
      <c r="D19" s="1" t="s">
        <v>9</v>
      </c>
      <c r="E19" s="1" t="s">
        <v>8</v>
      </c>
      <c r="F19" s="1" t="s">
        <v>15</v>
      </c>
      <c r="G19" s="2" t="s">
        <v>218</v>
      </c>
      <c r="H19" s="2">
        <v>4</v>
      </c>
      <c r="I19" s="2" t="str">
        <f t="shared" si="0"/>
        <v>00000100</v>
      </c>
      <c r="J19" s="23">
        <f t="shared" si="1"/>
        <v>8</v>
      </c>
      <c r="K19" s="2">
        <f t="shared" si="5"/>
        <v>1</v>
      </c>
      <c r="L19" s="2">
        <f t="shared" si="3"/>
        <v>2017</v>
      </c>
      <c r="M19" s="5"/>
      <c r="N19" s="15"/>
    </row>
    <row r="20" spans="2:14" x14ac:dyDescent="0.25">
      <c r="B20" s="1" t="s">
        <v>39</v>
      </c>
      <c r="C20" s="2" t="s">
        <v>49</v>
      </c>
      <c r="D20" s="1" t="s">
        <v>12</v>
      </c>
      <c r="E20" s="1" t="s">
        <v>11</v>
      </c>
      <c r="F20" s="1" t="s">
        <v>18</v>
      </c>
      <c r="G20" s="2" t="s">
        <v>218</v>
      </c>
      <c r="H20" s="2">
        <v>136</v>
      </c>
      <c r="I20" s="2" t="str">
        <f t="shared" si="0"/>
        <v>10001000</v>
      </c>
      <c r="J20" s="23">
        <f t="shared" si="1"/>
        <v>4</v>
      </c>
      <c r="K20" s="2">
        <f t="shared" si="5"/>
        <v>1</v>
      </c>
      <c r="L20" s="2">
        <f t="shared" si="3"/>
        <v>2018</v>
      </c>
      <c r="M20" s="29" t="s">
        <v>78</v>
      </c>
      <c r="N20" s="15"/>
    </row>
    <row r="21" spans="2:14" x14ac:dyDescent="0.25">
      <c r="B21" s="1" t="s">
        <v>40</v>
      </c>
      <c r="C21" s="2" t="s">
        <v>50</v>
      </c>
      <c r="D21" s="1" t="s">
        <v>20</v>
      </c>
      <c r="E21" s="1" t="s">
        <v>19</v>
      </c>
      <c r="F21" s="1" t="s">
        <v>15</v>
      </c>
      <c r="G21" s="2" t="s">
        <v>218</v>
      </c>
      <c r="H21" s="2">
        <v>128</v>
      </c>
      <c r="I21" s="2" t="str">
        <f t="shared" si="0"/>
        <v>10000000</v>
      </c>
      <c r="J21" s="23">
        <f t="shared" si="1"/>
        <v>4</v>
      </c>
      <c r="K21" s="2">
        <f t="shared" si="5"/>
        <v>1</v>
      </c>
      <c r="L21" s="2">
        <f t="shared" si="3"/>
        <v>2016</v>
      </c>
      <c r="M21" s="29" t="s">
        <v>78</v>
      </c>
      <c r="N21" s="15"/>
    </row>
    <row r="22" spans="2:14" x14ac:dyDescent="0.25">
      <c r="G22" s="2"/>
      <c r="J22" s="23"/>
      <c r="K22" s="2"/>
      <c r="L22" s="2"/>
      <c r="N22" s="15"/>
    </row>
    <row r="23" spans="2:14" x14ac:dyDescent="0.25">
      <c r="B23" s="1" t="s">
        <v>41</v>
      </c>
      <c r="C23" s="2" t="s">
        <v>47</v>
      </c>
      <c r="D23" s="1" t="s">
        <v>24</v>
      </c>
      <c r="E23" s="1" t="s">
        <v>25</v>
      </c>
      <c r="F23" s="1" t="s">
        <v>26</v>
      </c>
      <c r="G23" s="2" t="s">
        <v>218</v>
      </c>
      <c r="H23" s="2">
        <v>4</v>
      </c>
      <c r="I23" s="2" t="str">
        <f t="shared" ref="I23:I41" si="6">DEC2BIN(H23,8)</f>
        <v>00000100</v>
      </c>
      <c r="J23" s="23">
        <f t="shared" si="1"/>
        <v>8</v>
      </c>
      <c r="K23" s="2">
        <f t="shared" ref="K23:K41" si="7">1+HEX2DEC(RIGHT(I23,1))</f>
        <v>1</v>
      </c>
      <c r="L23" s="2">
        <f t="shared" si="3"/>
        <v>2017</v>
      </c>
      <c r="M23" s="5"/>
      <c r="N23" s="15"/>
    </row>
    <row r="24" spans="2:14" x14ac:dyDescent="0.25">
      <c r="B24" s="1" t="s">
        <v>42</v>
      </c>
      <c r="C24" s="2" t="s">
        <v>47</v>
      </c>
      <c r="D24" s="1" t="s">
        <v>21</v>
      </c>
      <c r="E24" s="1" t="s">
        <v>22</v>
      </c>
      <c r="F24" s="2" t="s">
        <v>23</v>
      </c>
      <c r="G24" s="2" t="s">
        <v>218</v>
      </c>
      <c r="H24" s="2">
        <v>4</v>
      </c>
      <c r="I24" s="2" t="str">
        <f t="shared" si="6"/>
        <v>00000100</v>
      </c>
      <c r="J24" s="2">
        <f t="shared" si="1"/>
        <v>8</v>
      </c>
      <c r="K24" s="2">
        <f t="shared" si="7"/>
        <v>1</v>
      </c>
      <c r="L24" s="2">
        <f t="shared" si="3"/>
        <v>2017</v>
      </c>
      <c r="M24" s="5"/>
      <c r="N24" s="15"/>
    </row>
    <row r="25" spans="2:14" x14ac:dyDescent="0.25">
      <c r="B25" s="1" t="s">
        <v>42</v>
      </c>
      <c r="C25" s="1" t="s">
        <v>106</v>
      </c>
      <c r="D25" s="1" t="s">
        <v>107</v>
      </c>
      <c r="E25" s="2" t="s">
        <v>108</v>
      </c>
      <c r="F25" s="3" t="s">
        <v>109</v>
      </c>
      <c r="G25" s="2" t="s">
        <v>218</v>
      </c>
      <c r="H25" s="2">
        <v>21</v>
      </c>
      <c r="I25" s="2" t="str">
        <f t="shared" si="6"/>
        <v>00010101</v>
      </c>
      <c r="J25" s="2">
        <f t="shared" si="1"/>
        <v>8</v>
      </c>
      <c r="K25" s="2">
        <f t="shared" si="7"/>
        <v>2</v>
      </c>
      <c r="L25" s="2">
        <f t="shared" si="3"/>
        <v>2021</v>
      </c>
      <c r="M25" s="5"/>
      <c r="N25" s="15" t="s">
        <v>133</v>
      </c>
    </row>
    <row r="26" spans="2:14" x14ac:dyDescent="0.25">
      <c r="G26" s="2"/>
      <c r="I26" s="2"/>
      <c r="J26" s="2"/>
      <c r="K26" s="2"/>
      <c r="L26" s="2">
        <f t="shared" si="3"/>
        <v>2016</v>
      </c>
      <c r="N26" s="15"/>
    </row>
    <row r="27" spans="2:14" x14ac:dyDescent="0.25">
      <c r="B27" s="1" t="s">
        <v>110</v>
      </c>
      <c r="C27" s="1" t="s">
        <v>118</v>
      </c>
      <c r="D27" s="1" t="s">
        <v>146</v>
      </c>
      <c r="E27" s="1" t="s">
        <v>148</v>
      </c>
      <c r="F27" s="3" t="s">
        <v>150</v>
      </c>
      <c r="G27" s="2" t="s">
        <v>218</v>
      </c>
      <c r="H27" s="2">
        <v>22</v>
      </c>
      <c r="I27" s="2" t="str">
        <f t="shared" si="6"/>
        <v>00010110</v>
      </c>
      <c r="J27" s="2">
        <f t="shared" si="1"/>
        <v>8</v>
      </c>
      <c r="K27" s="2">
        <f t="shared" ref="K27:K28" si="8">1+HEX2DEC(RIGHT(I27,1))</f>
        <v>1</v>
      </c>
      <c r="L27" s="2">
        <f t="shared" si="3"/>
        <v>2021</v>
      </c>
      <c r="M27" s="10" t="s">
        <v>151</v>
      </c>
      <c r="N27" s="15" t="s">
        <v>251</v>
      </c>
    </row>
    <row r="28" spans="2:14" x14ac:dyDescent="0.25">
      <c r="B28" s="1" t="s">
        <v>110</v>
      </c>
      <c r="C28" s="1" t="s">
        <v>106</v>
      </c>
      <c r="D28" s="1" t="s">
        <v>147</v>
      </c>
      <c r="E28" s="1" t="s">
        <v>149</v>
      </c>
      <c r="F28" s="3" t="s">
        <v>150</v>
      </c>
      <c r="G28" s="2" t="s">
        <v>218</v>
      </c>
      <c r="H28" s="2">
        <v>22</v>
      </c>
      <c r="I28" s="2" t="str">
        <f t="shared" si="6"/>
        <v>00010110</v>
      </c>
      <c r="J28" s="2">
        <f t="shared" si="1"/>
        <v>8</v>
      </c>
      <c r="K28" s="2">
        <f t="shared" si="8"/>
        <v>1</v>
      </c>
      <c r="L28" s="2">
        <f t="shared" si="3"/>
        <v>2021</v>
      </c>
      <c r="M28" s="10" t="s">
        <v>152</v>
      </c>
      <c r="N28" s="15" t="s">
        <v>251</v>
      </c>
    </row>
    <row r="29" spans="2:14" x14ac:dyDescent="0.25">
      <c r="B29" s="1" t="s">
        <v>110</v>
      </c>
      <c r="C29" s="1" t="s">
        <v>145</v>
      </c>
      <c r="D29" s="1" t="s">
        <v>111</v>
      </c>
      <c r="E29" s="2" t="s">
        <v>112</v>
      </c>
      <c r="F29" s="3" t="s">
        <v>113</v>
      </c>
      <c r="G29" s="2" t="s">
        <v>219</v>
      </c>
      <c r="H29" s="2">
        <v>10</v>
      </c>
      <c r="I29" s="2" t="str">
        <f t="shared" si="6"/>
        <v>00001010</v>
      </c>
      <c r="J29" s="2">
        <f t="shared" si="1"/>
        <v>8</v>
      </c>
      <c r="K29" s="2">
        <f t="shared" si="7"/>
        <v>1</v>
      </c>
      <c r="L29" s="2">
        <f t="shared" si="3"/>
        <v>2018</v>
      </c>
      <c r="M29" s="3"/>
      <c r="N29" s="15" t="s">
        <v>131</v>
      </c>
    </row>
    <row r="30" spans="2:14" x14ac:dyDescent="0.25">
      <c r="B30" s="1" t="s">
        <v>114</v>
      </c>
      <c r="C30" s="1" t="s">
        <v>106</v>
      </c>
      <c r="D30" s="1" t="s">
        <v>115</v>
      </c>
      <c r="E30" s="2" t="s">
        <v>116</v>
      </c>
      <c r="F30" s="3" t="s">
        <v>117</v>
      </c>
      <c r="G30" s="2" t="s">
        <v>218</v>
      </c>
      <c r="H30" s="2">
        <v>21</v>
      </c>
      <c r="I30" s="2" t="str">
        <f t="shared" si="6"/>
        <v>00010101</v>
      </c>
      <c r="J30" s="2">
        <f t="shared" si="1"/>
        <v>8</v>
      </c>
      <c r="K30" s="2">
        <f t="shared" si="7"/>
        <v>2</v>
      </c>
      <c r="L30" s="2">
        <f t="shared" si="3"/>
        <v>2021</v>
      </c>
      <c r="N30" s="15" t="s">
        <v>133</v>
      </c>
    </row>
    <row r="31" spans="2:14" x14ac:dyDescent="0.25">
      <c r="I31" s="2"/>
      <c r="J31" s="2"/>
      <c r="K31" s="2"/>
      <c r="L31" s="2"/>
      <c r="N31" s="15"/>
    </row>
    <row r="32" spans="2:14" x14ac:dyDescent="0.25">
      <c r="B32" s="1" t="s">
        <v>43</v>
      </c>
      <c r="C32" s="2" t="s">
        <v>47</v>
      </c>
      <c r="D32" s="1" t="s">
        <v>27</v>
      </c>
      <c r="E32" s="1" t="s">
        <v>28</v>
      </c>
      <c r="F32" s="1" t="s">
        <v>29</v>
      </c>
      <c r="G32" s="2" t="s">
        <v>218</v>
      </c>
      <c r="H32" s="2">
        <v>4</v>
      </c>
      <c r="I32" s="2" t="str">
        <f t="shared" si="6"/>
        <v>00000100</v>
      </c>
      <c r="J32" s="2">
        <f t="shared" si="1"/>
        <v>8</v>
      </c>
      <c r="K32" s="2">
        <f t="shared" si="7"/>
        <v>1</v>
      </c>
      <c r="L32" s="2">
        <f t="shared" si="3"/>
        <v>2017</v>
      </c>
      <c r="M32" s="5"/>
      <c r="N32" s="15"/>
    </row>
    <row r="33" spans="2:14" x14ac:dyDescent="0.25">
      <c r="B33" s="1" t="s">
        <v>44</v>
      </c>
      <c r="C33" s="2" t="s">
        <v>47</v>
      </c>
      <c r="D33" s="1" t="s">
        <v>30</v>
      </c>
      <c r="E33" s="1" t="s">
        <v>31</v>
      </c>
      <c r="F33" s="2" t="s">
        <v>32</v>
      </c>
      <c r="G33" s="2" t="s">
        <v>218</v>
      </c>
      <c r="H33" s="2">
        <v>4</v>
      </c>
      <c r="I33" s="2" t="str">
        <f t="shared" si="6"/>
        <v>00000100</v>
      </c>
      <c r="J33" s="2">
        <f t="shared" si="1"/>
        <v>8</v>
      </c>
      <c r="K33" s="2">
        <f t="shared" si="7"/>
        <v>1</v>
      </c>
      <c r="L33" s="2">
        <f t="shared" si="3"/>
        <v>2017</v>
      </c>
      <c r="M33" s="5"/>
      <c r="N33" s="15"/>
    </row>
    <row r="34" spans="2:14" x14ac:dyDescent="0.25">
      <c r="G34" s="2"/>
      <c r="H34" s="2"/>
      <c r="I34" s="2"/>
      <c r="J34" s="2"/>
      <c r="K34" s="2"/>
      <c r="L34" s="2"/>
      <c r="M34" s="5"/>
      <c r="N34" s="15"/>
    </row>
    <row r="35" spans="2:14" x14ac:dyDescent="0.25">
      <c r="B35" s="1" t="s">
        <v>62</v>
      </c>
      <c r="C35" s="1" t="s">
        <v>118</v>
      </c>
      <c r="D35" s="1" t="s">
        <v>119</v>
      </c>
      <c r="E35" s="2" t="s">
        <v>120</v>
      </c>
      <c r="F35" s="3" t="s">
        <v>64</v>
      </c>
      <c r="G35" s="2" t="s">
        <v>218</v>
      </c>
      <c r="H35" s="2">
        <v>21</v>
      </c>
      <c r="I35" s="2" t="str">
        <f t="shared" si="6"/>
        <v>00010101</v>
      </c>
      <c r="J35" s="2">
        <f t="shared" si="1"/>
        <v>8</v>
      </c>
      <c r="K35" s="2">
        <f t="shared" si="7"/>
        <v>2</v>
      </c>
      <c r="L35" s="2">
        <f t="shared" si="3"/>
        <v>2021</v>
      </c>
      <c r="N35" s="15" t="s">
        <v>133</v>
      </c>
    </row>
    <row r="36" spans="2:14" x14ac:dyDescent="0.25">
      <c r="B36" s="1" t="s">
        <v>63</v>
      </c>
      <c r="C36" s="1" t="s">
        <v>118</v>
      </c>
      <c r="D36" s="1" t="s">
        <v>121</v>
      </c>
      <c r="E36" s="2" t="s">
        <v>122</v>
      </c>
      <c r="F36" s="3" t="s">
        <v>66</v>
      </c>
      <c r="G36" s="2" t="s">
        <v>218</v>
      </c>
      <c r="H36" s="2">
        <v>21</v>
      </c>
      <c r="I36" s="2" t="str">
        <f t="shared" si="6"/>
        <v>00010101</v>
      </c>
      <c r="J36" s="2">
        <f t="shared" si="1"/>
        <v>8</v>
      </c>
      <c r="K36" s="2">
        <f t="shared" si="7"/>
        <v>2</v>
      </c>
      <c r="L36" s="2">
        <f t="shared" si="3"/>
        <v>2021</v>
      </c>
      <c r="N36" s="15" t="s">
        <v>133</v>
      </c>
    </row>
    <row r="37" spans="2:14" x14ac:dyDescent="0.25">
      <c r="G37" s="2"/>
      <c r="I37" s="2"/>
      <c r="J37" s="2"/>
      <c r="K37" s="2"/>
      <c r="L37" s="2"/>
      <c r="N37" s="15"/>
    </row>
    <row r="38" spans="2:14" x14ac:dyDescent="0.25">
      <c r="B38" s="1" t="s">
        <v>45</v>
      </c>
      <c r="C38" s="2" t="s">
        <v>47</v>
      </c>
      <c r="D38" s="1" t="s">
        <v>33</v>
      </c>
      <c r="E38" s="1" t="s">
        <v>34</v>
      </c>
      <c r="F38" s="1" t="s">
        <v>35</v>
      </c>
      <c r="G38" s="2" t="s">
        <v>218</v>
      </c>
      <c r="H38" s="2">
        <v>4</v>
      </c>
      <c r="I38" s="2" t="str">
        <f t="shared" si="6"/>
        <v>00000100</v>
      </c>
      <c r="J38" s="2">
        <f t="shared" si="1"/>
        <v>8</v>
      </c>
      <c r="K38" s="2">
        <f t="shared" si="7"/>
        <v>1</v>
      </c>
      <c r="L38" s="2">
        <f t="shared" si="3"/>
        <v>2017</v>
      </c>
      <c r="M38" s="5"/>
      <c r="N38" s="15"/>
    </row>
    <row r="39" spans="2:14" x14ac:dyDescent="0.25">
      <c r="B39" s="1" t="s">
        <v>46</v>
      </c>
      <c r="C39" s="2" t="s">
        <v>47</v>
      </c>
      <c r="D39" s="1" t="s">
        <v>36</v>
      </c>
      <c r="E39" s="1" t="s">
        <v>37</v>
      </c>
      <c r="F39" s="2" t="s">
        <v>38</v>
      </c>
      <c r="G39" s="2" t="s">
        <v>218</v>
      </c>
      <c r="H39" s="2">
        <v>4</v>
      </c>
      <c r="I39" s="2" t="str">
        <f t="shared" si="6"/>
        <v>00000100</v>
      </c>
      <c r="J39" s="2">
        <f t="shared" si="1"/>
        <v>8</v>
      </c>
      <c r="K39" s="2">
        <f t="shared" si="7"/>
        <v>1</v>
      </c>
      <c r="L39" s="2">
        <f t="shared" si="3"/>
        <v>2017</v>
      </c>
      <c r="M39" s="5"/>
      <c r="N39" s="15"/>
    </row>
    <row r="40" spans="2:14" x14ac:dyDescent="0.25">
      <c r="B40" s="1" t="s">
        <v>45</v>
      </c>
      <c r="C40" s="2" t="s">
        <v>106</v>
      </c>
      <c r="D40" s="1" t="s">
        <v>123</v>
      </c>
      <c r="E40" s="2" t="s">
        <v>124</v>
      </c>
      <c r="F40" s="3" t="s">
        <v>125</v>
      </c>
      <c r="G40" s="2" t="s">
        <v>218</v>
      </c>
      <c r="H40" s="2">
        <v>21</v>
      </c>
      <c r="I40" s="2" t="str">
        <f t="shared" si="6"/>
        <v>00010101</v>
      </c>
      <c r="J40" s="2">
        <f t="shared" si="1"/>
        <v>8</v>
      </c>
      <c r="K40" s="2">
        <f t="shared" si="7"/>
        <v>2</v>
      </c>
      <c r="L40" s="2">
        <f t="shared" si="3"/>
        <v>2021</v>
      </c>
      <c r="M40" s="5"/>
      <c r="N40" s="15" t="s">
        <v>133</v>
      </c>
    </row>
    <row r="41" spans="2:14" x14ac:dyDescent="0.25">
      <c r="B41" s="1" t="s">
        <v>46</v>
      </c>
      <c r="C41" s="2" t="s">
        <v>106</v>
      </c>
      <c r="D41" s="1" t="s">
        <v>126</v>
      </c>
      <c r="E41" s="2" t="s">
        <v>127</v>
      </c>
      <c r="F41" s="3" t="s">
        <v>128</v>
      </c>
      <c r="G41" s="2" t="s">
        <v>218</v>
      </c>
      <c r="H41" s="2">
        <v>21</v>
      </c>
      <c r="I41" s="2" t="str">
        <f t="shared" si="6"/>
        <v>00010101</v>
      </c>
      <c r="J41" s="2">
        <f t="shared" si="1"/>
        <v>8</v>
      </c>
      <c r="K41" s="2">
        <f t="shared" si="7"/>
        <v>2</v>
      </c>
      <c r="L41" s="2">
        <f t="shared" si="3"/>
        <v>2021</v>
      </c>
      <c r="M41" s="5"/>
      <c r="N41" s="15" t="s">
        <v>133</v>
      </c>
    </row>
    <row r="42" spans="2:14" x14ac:dyDescent="0.25">
      <c r="J42" s="5"/>
      <c r="N42" s="15"/>
    </row>
    <row r="43" spans="2:14" x14ac:dyDescent="0.25">
      <c r="J43" s="5"/>
      <c r="M43" s="5"/>
      <c r="N43" s="15"/>
    </row>
    <row r="44" spans="2:14" x14ac:dyDescent="0.25">
      <c r="K44" s="19"/>
      <c r="M44" s="5"/>
      <c r="N44" s="15"/>
    </row>
    <row r="45" spans="2:14" x14ac:dyDescent="0.25">
      <c r="K45" s="7"/>
      <c r="M45" s="5"/>
    </row>
    <row r="46" spans="2:14" x14ac:dyDescent="0.25">
      <c r="K46" s="7"/>
      <c r="M46" s="5"/>
    </row>
    <row r="47" spans="2:14" x14ac:dyDescent="0.25">
      <c r="M47" s="5"/>
    </row>
    <row r="48" spans="2:14" x14ac:dyDescent="0.25">
      <c r="M48" s="5"/>
    </row>
    <row r="50" spans="13:13" x14ac:dyDescent="0.25">
      <c r="M50" s="5"/>
    </row>
  </sheetData>
  <sortState xmlns:xlrd2="http://schemas.microsoft.com/office/spreadsheetml/2017/richdata2" ref="C14:K20">
    <sortCondition ref="C12:C19"/>
  </sortState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59"/>
  <sheetViews>
    <sheetView tabSelected="1" workbookViewId="0">
      <selection sqref="A1:O1048576"/>
    </sheetView>
  </sheetViews>
  <sheetFormatPr defaultRowHeight="15" x14ac:dyDescent="0.25"/>
  <cols>
    <col min="2" max="2" width="12.7109375" style="1" customWidth="1"/>
    <col min="3" max="5" width="20.7109375" style="1" customWidth="1"/>
    <col min="6" max="6" width="12.7109375" style="2" customWidth="1"/>
    <col min="7" max="7" width="13.5703125" style="3" customWidth="1"/>
    <col min="8" max="13" width="10.7109375" customWidth="1"/>
    <col min="14" max="14" width="12.7109375" style="1" customWidth="1"/>
    <col min="15" max="15" width="50.7109375" customWidth="1"/>
    <col min="16" max="23" width="12.7109375" customWidth="1"/>
  </cols>
  <sheetData>
    <row r="1" spans="2:15" x14ac:dyDescent="0.25">
      <c r="H1" s="3"/>
      <c r="I1" s="3"/>
      <c r="J1" s="3"/>
      <c r="K1" s="3"/>
      <c r="L1" s="3"/>
      <c r="M1" s="3"/>
      <c r="N1" s="3"/>
    </row>
    <row r="2" spans="2:15" x14ac:dyDescent="0.25">
      <c r="C2" s="8" t="s">
        <v>3</v>
      </c>
      <c r="D2" s="8"/>
      <c r="E2" s="26" t="str">
        <f>'LHC STD'!E2</f>
        <v>M. Gasior, SY-BI-IQ</v>
      </c>
      <c r="F2" s="6"/>
      <c r="H2" s="3"/>
      <c r="I2" s="3"/>
      <c r="J2" s="18" t="s">
        <v>257</v>
      </c>
      <c r="K2" s="20">
        <f>COUNTA(F12:F70)</f>
        <v>35</v>
      </c>
      <c r="L2" s="3"/>
      <c r="M2" s="35" t="s">
        <v>261</v>
      </c>
      <c r="N2" s="1">
        <f>K2*4</f>
        <v>140</v>
      </c>
      <c r="O2" s="4"/>
    </row>
    <row r="3" spans="2:15" x14ac:dyDescent="0.25">
      <c r="C3" s="6"/>
      <c r="D3" s="6"/>
      <c r="E3" s="26" t="str">
        <f>'LHC STD'!E3</f>
        <v>v. 1/03/22</v>
      </c>
      <c r="H3" s="3"/>
      <c r="I3" s="3"/>
      <c r="J3" s="7" t="s">
        <v>258</v>
      </c>
      <c r="K3" s="13">
        <f>COUNTIF(K10:K70,8)</f>
        <v>24</v>
      </c>
      <c r="L3" s="3"/>
      <c r="M3" s="35" t="s">
        <v>256</v>
      </c>
      <c r="N3" s="13">
        <f>K4+2*K5</f>
        <v>17</v>
      </c>
      <c r="O3" s="4"/>
    </row>
    <row r="4" spans="2:15" x14ac:dyDescent="0.25">
      <c r="H4" s="3"/>
      <c r="I4" s="3"/>
      <c r="J4" s="7" t="s">
        <v>259</v>
      </c>
      <c r="K4" s="13">
        <f>COUNTIF(K10:K70,6)</f>
        <v>5</v>
      </c>
      <c r="L4" s="3"/>
      <c r="M4" s="3"/>
      <c r="N4" s="3"/>
    </row>
    <row r="5" spans="2:15" x14ac:dyDescent="0.25">
      <c r="C5" s="9" t="s">
        <v>73</v>
      </c>
      <c r="D5" s="9"/>
      <c r="E5" s="30" t="s">
        <v>252</v>
      </c>
      <c r="H5" s="3"/>
      <c r="I5" s="3"/>
      <c r="J5" s="7" t="s">
        <v>260</v>
      </c>
      <c r="K5" s="2">
        <f>COUNTIF(K10:K70,4)</f>
        <v>6</v>
      </c>
      <c r="L5" s="3"/>
      <c r="M5" s="2"/>
      <c r="N5" s="3"/>
    </row>
    <row r="6" spans="2:15" x14ac:dyDescent="0.25">
      <c r="E6" s="31" t="s">
        <v>253</v>
      </c>
      <c r="H6" s="3"/>
      <c r="I6" s="3"/>
      <c r="L6" s="3"/>
      <c r="M6" s="2"/>
      <c r="N6" s="3"/>
      <c r="O6" s="11"/>
    </row>
    <row r="7" spans="2:15" x14ac:dyDescent="0.25">
      <c r="H7" s="3"/>
      <c r="I7" s="3"/>
      <c r="J7" s="3"/>
      <c r="K7" s="3"/>
      <c r="L7" s="3"/>
      <c r="M7" s="3"/>
      <c r="N7" s="3"/>
      <c r="O7" s="12"/>
    </row>
    <row r="8" spans="2:15" x14ac:dyDescent="0.25">
      <c r="C8" s="1" t="s">
        <v>195</v>
      </c>
      <c r="D8" s="1" t="s">
        <v>195</v>
      </c>
      <c r="H8" s="3"/>
      <c r="I8" s="3"/>
      <c r="J8" s="3"/>
      <c r="K8" s="3"/>
      <c r="L8" s="3"/>
      <c r="M8" s="3"/>
      <c r="N8" s="3"/>
    </row>
    <row r="9" spans="2:15" x14ac:dyDescent="0.25">
      <c r="G9" s="2"/>
      <c r="H9" s="22" t="s">
        <v>217</v>
      </c>
      <c r="I9" s="22" t="s">
        <v>140</v>
      </c>
      <c r="J9" s="22" t="s">
        <v>141</v>
      </c>
      <c r="K9" s="22"/>
      <c r="L9" s="21"/>
      <c r="M9" s="21"/>
      <c r="N9" s="17"/>
    </row>
    <row r="10" spans="2:15" x14ac:dyDescent="0.25">
      <c r="B10" s="20" t="s">
        <v>10</v>
      </c>
      <c r="C10" s="21" t="s">
        <v>185</v>
      </c>
      <c r="D10" s="21" t="s">
        <v>186</v>
      </c>
      <c r="E10" s="20" t="s">
        <v>74</v>
      </c>
      <c r="F10" s="20" t="s">
        <v>0</v>
      </c>
      <c r="G10" s="21" t="s">
        <v>13</v>
      </c>
      <c r="H10" s="21" t="s">
        <v>216</v>
      </c>
      <c r="I10" s="21" t="s">
        <v>139</v>
      </c>
      <c r="J10" s="21" t="s">
        <v>139</v>
      </c>
      <c r="K10" s="14" t="s">
        <v>75</v>
      </c>
      <c r="L10" s="21" t="s">
        <v>132</v>
      </c>
      <c r="M10" s="21" t="s">
        <v>249</v>
      </c>
      <c r="N10" s="21" t="s">
        <v>76</v>
      </c>
      <c r="O10" s="2" t="s">
        <v>77</v>
      </c>
    </row>
    <row r="11" spans="2:15" x14ac:dyDescent="0.25">
      <c r="C11" s="2"/>
      <c r="D11" s="2"/>
      <c r="F11" s="1"/>
      <c r="G11" s="2"/>
      <c r="H11" s="2"/>
      <c r="I11" s="2"/>
      <c r="J11" s="2"/>
      <c r="K11" s="2"/>
      <c r="L11" s="2"/>
      <c r="M11" s="2"/>
      <c r="N11" s="3"/>
    </row>
    <row r="12" spans="2:15" x14ac:dyDescent="0.25">
      <c r="B12" s="15" t="s">
        <v>39</v>
      </c>
      <c r="C12" s="2" t="s">
        <v>153</v>
      </c>
      <c r="D12" s="2" t="s">
        <v>154</v>
      </c>
      <c r="E12" s="1" t="s">
        <v>87</v>
      </c>
      <c r="F12" s="1" t="s">
        <v>51</v>
      </c>
      <c r="G12" s="1" t="s">
        <v>52</v>
      </c>
      <c r="H12" s="2" t="s">
        <v>219</v>
      </c>
      <c r="I12" s="2">
        <v>8</v>
      </c>
      <c r="J12" s="1" t="str">
        <f t="shared" ref="J12:J34" si="0">DEC2BIN(I12,8)</f>
        <v>00001000</v>
      </c>
      <c r="K12" s="2">
        <f>8-2*BIN2DEC(LEFT(J12,2))</f>
        <v>8</v>
      </c>
      <c r="L12" s="2">
        <f>1+HEX2DEC(RIGHT(J12,1))</f>
        <v>1</v>
      </c>
      <c r="M12" s="2">
        <f>BIN2DEC(MID(J12,3,4))+2016</f>
        <v>2018</v>
      </c>
      <c r="N12" s="16" t="s">
        <v>104</v>
      </c>
      <c r="O12" s="1"/>
    </row>
    <row r="13" spans="2:15" x14ac:dyDescent="0.25">
      <c r="B13" s="15" t="s">
        <v>39</v>
      </c>
      <c r="C13" s="27" t="s">
        <v>161</v>
      </c>
      <c r="D13" s="27" t="s">
        <v>161</v>
      </c>
      <c r="E13" s="1" t="s">
        <v>88</v>
      </c>
      <c r="F13" s="1" t="s">
        <v>89</v>
      </c>
      <c r="G13" s="1" t="s">
        <v>52</v>
      </c>
      <c r="H13" s="2" t="s">
        <v>219</v>
      </c>
      <c r="I13" s="2">
        <v>8</v>
      </c>
      <c r="J13" s="1" t="str">
        <f t="shared" si="0"/>
        <v>00001000</v>
      </c>
      <c r="K13" s="2">
        <f t="shared" ref="K13:K34" si="1">8-2*BIN2DEC(LEFT(J13,2))</f>
        <v>8</v>
      </c>
      <c r="L13" s="2">
        <f t="shared" ref="L13:L15" si="2">1+HEX2DEC(RIGHT(J13,1))</f>
        <v>1</v>
      </c>
      <c r="M13" s="2">
        <f t="shared" ref="M13:M15" si="3">BIN2DEC(MID(J13,3,4))+2016</f>
        <v>2018</v>
      </c>
      <c r="N13" s="16" t="s">
        <v>105</v>
      </c>
      <c r="O13" s="1"/>
    </row>
    <row r="14" spans="2:15" x14ac:dyDescent="0.25">
      <c r="B14" s="15" t="s">
        <v>40</v>
      </c>
      <c r="C14" s="2" t="s">
        <v>155</v>
      </c>
      <c r="D14" s="2" t="s">
        <v>156</v>
      </c>
      <c r="E14" s="1" t="s">
        <v>90</v>
      </c>
      <c r="F14" s="1" t="s">
        <v>53</v>
      </c>
      <c r="G14" s="1" t="s">
        <v>52</v>
      </c>
      <c r="H14" s="2" t="s">
        <v>219</v>
      </c>
      <c r="I14" s="2">
        <v>8</v>
      </c>
      <c r="J14" s="1" t="str">
        <f t="shared" si="0"/>
        <v>00001000</v>
      </c>
      <c r="K14" s="2">
        <f t="shared" si="1"/>
        <v>8</v>
      </c>
      <c r="L14" s="2">
        <f t="shared" si="2"/>
        <v>1</v>
      </c>
      <c r="M14" s="2">
        <f t="shared" si="3"/>
        <v>2018</v>
      </c>
      <c r="N14" s="16" t="s">
        <v>104</v>
      </c>
      <c r="O14" s="1"/>
    </row>
    <row r="15" spans="2:15" x14ac:dyDescent="0.25">
      <c r="B15" s="15" t="s">
        <v>40</v>
      </c>
      <c r="C15" s="27" t="s">
        <v>161</v>
      </c>
      <c r="D15" s="27" t="s">
        <v>161</v>
      </c>
      <c r="E15" s="1" t="s">
        <v>91</v>
      </c>
      <c r="F15" s="1" t="s">
        <v>92</v>
      </c>
      <c r="G15" s="1" t="s">
        <v>52</v>
      </c>
      <c r="H15" s="2" t="s">
        <v>219</v>
      </c>
      <c r="I15" s="2">
        <v>8</v>
      </c>
      <c r="J15" s="1" t="str">
        <f t="shared" si="0"/>
        <v>00001000</v>
      </c>
      <c r="K15" s="2">
        <f t="shared" si="1"/>
        <v>8</v>
      </c>
      <c r="L15" s="2">
        <f t="shared" si="2"/>
        <v>1</v>
      </c>
      <c r="M15" s="2">
        <f t="shared" si="3"/>
        <v>2018</v>
      </c>
      <c r="N15" s="16" t="s">
        <v>105</v>
      </c>
      <c r="O15" s="1"/>
    </row>
    <row r="16" spans="2:15" x14ac:dyDescent="0.25">
      <c r="H16" s="2"/>
    </row>
    <row r="17" spans="2:15" x14ac:dyDescent="0.25">
      <c r="B17" s="1" t="s">
        <v>41</v>
      </c>
      <c r="C17" s="2" t="s">
        <v>157</v>
      </c>
      <c r="D17" s="2" t="s">
        <v>158</v>
      </c>
      <c r="E17" s="1" t="s">
        <v>54</v>
      </c>
      <c r="F17" s="1" t="s">
        <v>55</v>
      </c>
      <c r="G17" s="1" t="s">
        <v>26</v>
      </c>
      <c r="H17" s="2" t="s">
        <v>219</v>
      </c>
      <c r="I17" s="2">
        <v>6</v>
      </c>
      <c r="J17" s="1" t="str">
        <f t="shared" si="0"/>
        <v>00000110</v>
      </c>
      <c r="K17" s="2">
        <f t="shared" si="1"/>
        <v>8</v>
      </c>
      <c r="L17" s="2">
        <f t="shared" ref="L17:L34" si="4">1+HEX2DEC(RIGHT(J17,1))</f>
        <v>1</v>
      </c>
      <c r="M17" s="2">
        <f t="shared" ref="M17:M34" si="5">BIN2DEC(MID(J17,3,4))+2016</f>
        <v>2017</v>
      </c>
    </row>
    <row r="18" spans="2:15" x14ac:dyDescent="0.25">
      <c r="B18" s="1" t="s">
        <v>41</v>
      </c>
      <c r="C18" s="2" t="s">
        <v>191</v>
      </c>
      <c r="D18" s="28" t="s">
        <v>196</v>
      </c>
      <c r="E18" s="1" t="s">
        <v>159</v>
      </c>
      <c r="F18" s="1" t="s">
        <v>160</v>
      </c>
      <c r="G18" s="1" t="s">
        <v>26</v>
      </c>
      <c r="H18" s="2" t="s">
        <v>218</v>
      </c>
      <c r="I18" s="2">
        <v>132</v>
      </c>
      <c r="J18" s="1" t="str">
        <f t="shared" si="0"/>
        <v>10000100</v>
      </c>
      <c r="K18" s="2">
        <f t="shared" si="1"/>
        <v>4</v>
      </c>
      <c r="L18" s="2">
        <f t="shared" si="4"/>
        <v>1</v>
      </c>
      <c r="M18" s="2">
        <f t="shared" si="5"/>
        <v>2017</v>
      </c>
      <c r="O18" s="10" t="s">
        <v>162</v>
      </c>
    </row>
    <row r="19" spans="2:15" x14ac:dyDescent="0.25">
      <c r="B19" s="1" t="s">
        <v>42</v>
      </c>
      <c r="C19" s="2" t="s">
        <v>163</v>
      </c>
      <c r="D19" s="2" t="s">
        <v>164</v>
      </c>
      <c r="E19" s="1" t="s">
        <v>56</v>
      </c>
      <c r="F19" s="1" t="s">
        <v>57</v>
      </c>
      <c r="G19" s="1" t="s">
        <v>58</v>
      </c>
      <c r="H19" s="2" t="s">
        <v>219</v>
      </c>
      <c r="I19" s="2">
        <v>6</v>
      </c>
      <c r="J19" s="1" t="str">
        <f t="shared" si="0"/>
        <v>00000110</v>
      </c>
      <c r="K19" s="2">
        <f t="shared" si="1"/>
        <v>8</v>
      </c>
      <c r="L19" s="2">
        <f t="shared" si="4"/>
        <v>1</v>
      </c>
      <c r="M19" s="2">
        <f t="shared" si="5"/>
        <v>2017</v>
      </c>
      <c r="N19" s="3"/>
    </row>
    <row r="20" spans="2:15" x14ac:dyDescent="0.25">
      <c r="B20" s="1" t="s">
        <v>42</v>
      </c>
      <c r="C20" s="2" t="s">
        <v>192</v>
      </c>
      <c r="D20" s="28" t="s">
        <v>196</v>
      </c>
      <c r="E20" s="1" t="s">
        <v>165</v>
      </c>
      <c r="F20" s="1" t="s">
        <v>166</v>
      </c>
      <c r="G20" s="1" t="s">
        <v>58</v>
      </c>
      <c r="H20" s="2" t="s">
        <v>218</v>
      </c>
      <c r="I20" s="2">
        <v>136</v>
      </c>
      <c r="J20" s="1" t="str">
        <f t="shared" si="0"/>
        <v>10001000</v>
      </c>
      <c r="K20" s="2">
        <f t="shared" si="1"/>
        <v>4</v>
      </c>
      <c r="L20" s="2">
        <f t="shared" si="4"/>
        <v>1</v>
      </c>
      <c r="M20" s="2">
        <f t="shared" si="5"/>
        <v>2018</v>
      </c>
      <c r="N20" s="3"/>
      <c r="O20" s="10" t="s">
        <v>162</v>
      </c>
    </row>
    <row r="21" spans="2:15" x14ac:dyDescent="0.25">
      <c r="J21" s="1"/>
      <c r="K21" s="2"/>
      <c r="L21" s="2"/>
      <c r="M21" s="2"/>
      <c r="N21" s="3"/>
    </row>
    <row r="22" spans="2:15" x14ac:dyDescent="0.25">
      <c r="B22" s="1" t="s">
        <v>43</v>
      </c>
      <c r="C22" s="2" t="s">
        <v>167</v>
      </c>
      <c r="D22" s="2" t="s">
        <v>168</v>
      </c>
      <c r="E22" s="1" t="s">
        <v>94</v>
      </c>
      <c r="F22" s="1" t="s">
        <v>60</v>
      </c>
      <c r="G22" s="1" t="s">
        <v>59</v>
      </c>
      <c r="H22" s="2" t="s">
        <v>218</v>
      </c>
      <c r="I22" s="2">
        <v>8</v>
      </c>
      <c r="J22" s="1" t="str">
        <f t="shared" si="0"/>
        <v>00001000</v>
      </c>
      <c r="K22" s="2">
        <f t="shared" si="1"/>
        <v>8</v>
      </c>
      <c r="L22" s="2">
        <f t="shared" si="4"/>
        <v>1</v>
      </c>
      <c r="M22" s="2">
        <f t="shared" si="5"/>
        <v>2018</v>
      </c>
      <c r="N22" s="16" t="s">
        <v>104</v>
      </c>
      <c r="O22" s="1"/>
    </row>
    <row r="23" spans="2:15" x14ac:dyDescent="0.25">
      <c r="B23" s="1" t="s">
        <v>43</v>
      </c>
      <c r="C23" s="27" t="s">
        <v>161</v>
      </c>
      <c r="D23" s="27" t="s">
        <v>161</v>
      </c>
      <c r="E23" s="1" t="s">
        <v>95</v>
      </c>
      <c r="F23" s="1" t="s">
        <v>93</v>
      </c>
      <c r="G23" s="1" t="s">
        <v>59</v>
      </c>
      <c r="H23" s="2" t="s">
        <v>219</v>
      </c>
      <c r="I23" s="2">
        <v>8</v>
      </c>
      <c r="J23" s="1" t="str">
        <f t="shared" si="0"/>
        <v>00001000</v>
      </c>
      <c r="K23" s="2">
        <f t="shared" si="1"/>
        <v>8</v>
      </c>
      <c r="L23" s="2">
        <f t="shared" si="4"/>
        <v>1</v>
      </c>
      <c r="M23" s="2">
        <f t="shared" si="5"/>
        <v>2018</v>
      </c>
      <c r="N23" s="16" t="s">
        <v>105</v>
      </c>
      <c r="O23" s="1"/>
    </row>
    <row r="24" spans="2:15" x14ac:dyDescent="0.25">
      <c r="J24" s="1"/>
      <c r="K24" s="2"/>
      <c r="L24" s="2"/>
      <c r="M24" s="2"/>
    </row>
    <row r="25" spans="2:15" x14ac:dyDescent="0.25">
      <c r="B25" s="1" t="s">
        <v>44</v>
      </c>
      <c r="C25" s="2" t="s">
        <v>169</v>
      </c>
      <c r="D25" s="2" t="s">
        <v>170</v>
      </c>
      <c r="E25" s="1" t="s">
        <v>96</v>
      </c>
      <c r="F25" s="1" t="s">
        <v>61</v>
      </c>
      <c r="G25" s="1" t="s">
        <v>59</v>
      </c>
      <c r="H25" s="2" t="s">
        <v>218</v>
      </c>
      <c r="I25" s="2">
        <v>8</v>
      </c>
      <c r="J25" s="1" t="str">
        <f t="shared" si="0"/>
        <v>00001000</v>
      </c>
      <c r="K25" s="2">
        <f t="shared" si="1"/>
        <v>8</v>
      </c>
      <c r="L25" s="2">
        <f t="shared" si="4"/>
        <v>1</v>
      </c>
      <c r="M25" s="2">
        <f t="shared" si="5"/>
        <v>2018</v>
      </c>
      <c r="N25" s="16" t="s">
        <v>104</v>
      </c>
      <c r="O25" s="1"/>
    </row>
    <row r="26" spans="2:15" x14ac:dyDescent="0.25">
      <c r="B26" s="1" t="s">
        <v>44</v>
      </c>
      <c r="C26" s="27" t="s">
        <v>161</v>
      </c>
      <c r="D26" s="27" t="s">
        <v>161</v>
      </c>
      <c r="E26" s="1" t="s">
        <v>97</v>
      </c>
      <c r="F26" s="1" t="s">
        <v>98</v>
      </c>
      <c r="G26" s="1" t="s">
        <v>59</v>
      </c>
      <c r="H26" s="2" t="s">
        <v>219</v>
      </c>
      <c r="I26" s="2">
        <v>8</v>
      </c>
      <c r="J26" s="1" t="str">
        <f t="shared" si="0"/>
        <v>00001000</v>
      </c>
      <c r="K26" s="2">
        <f t="shared" si="1"/>
        <v>8</v>
      </c>
      <c r="L26" s="2">
        <f t="shared" si="4"/>
        <v>1</v>
      </c>
      <c r="M26" s="2">
        <f t="shared" si="5"/>
        <v>2018</v>
      </c>
      <c r="N26" s="16" t="s">
        <v>105</v>
      </c>
      <c r="O26" s="1"/>
    </row>
    <row r="27" spans="2:15" x14ac:dyDescent="0.25">
      <c r="J27" s="1"/>
      <c r="K27" s="2"/>
      <c r="L27" s="2"/>
      <c r="M27" s="2"/>
    </row>
    <row r="28" spans="2:15" x14ac:dyDescent="0.25">
      <c r="B28" s="1" t="s">
        <v>62</v>
      </c>
      <c r="C28" s="2" t="s">
        <v>172</v>
      </c>
      <c r="D28" s="28" t="s">
        <v>196</v>
      </c>
      <c r="E28" s="1" t="s">
        <v>99</v>
      </c>
      <c r="F28" s="1" t="s">
        <v>65</v>
      </c>
      <c r="G28" s="1" t="s">
        <v>64</v>
      </c>
      <c r="H28" s="2" t="s">
        <v>218</v>
      </c>
      <c r="I28" s="2">
        <v>132</v>
      </c>
      <c r="J28" s="1" t="str">
        <f t="shared" si="0"/>
        <v>10000100</v>
      </c>
      <c r="K28" s="2">
        <f t="shared" si="1"/>
        <v>4</v>
      </c>
      <c r="L28" s="2">
        <f t="shared" si="4"/>
        <v>1</v>
      </c>
      <c r="M28" s="2">
        <f t="shared" si="5"/>
        <v>2017</v>
      </c>
      <c r="N28" s="16" t="s">
        <v>104</v>
      </c>
      <c r="O28" s="1"/>
    </row>
    <row r="29" spans="2:15" x14ac:dyDescent="0.25">
      <c r="B29" s="1" t="s">
        <v>62</v>
      </c>
      <c r="C29" s="27" t="s">
        <v>161</v>
      </c>
      <c r="D29" s="28" t="s">
        <v>196</v>
      </c>
      <c r="E29" s="1" t="s">
        <v>100</v>
      </c>
      <c r="F29" s="1" t="s">
        <v>101</v>
      </c>
      <c r="G29" s="1" t="s">
        <v>64</v>
      </c>
      <c r="H29" s="2" t="s">
        <v>219</v>
      </c>
      <c r="I29" s="2">
        <v>136</v>
      </c>
      <c r="J29" s="1" t="str">
        <f t="shared" si="0"/>
        <v>10001000</v>
      </c>
      <c r="K29" s="2">
        <f t="shared" si="1"/>
        <v>4</v>
      </c>
      <c r="L29" s="2">
        <f t="shared" si="4"/>
        <v>1</v>
      </c>
      <c r="M29" s="2">
        <f t="shared" si="5"/>
        <v>2018</v>
      </c>
      <c r="N29" s="16" t="s">
        <v>105</v>
      </c>
      <c r="O29" s="1"/>
    </row>
    <row r="30" spans="2:15" x14ac:dyDescent="0.25">
      <c r="B30" s="1" t="s">
        <v>63</v>
      </c>
      <c r="C30" s="2" t="s">
        <v>173</v>
      </c>
      <c r="D30" s="28" t="s">
        <v>196</v>
      </c>
      <c r="E30" s="1" t="s">
        <v>102</v>
      </c>
      <c r="F30" s="1" t="s">
        <v>67</v>
      </c>
      <c r="G30" s="1" t="s">
        <v>66</v>
      </c>
      <c r="H30" s="2" t="s">
        <v>218</v>
      </c>
      <c r="I30" s="2">
        <v>136</v>
      </c>
      <c r="J30" s="1" t="str">
        <f t="shared" si="0"/>
        <v>10001000</v>
      </c>
      <c r="K30" s="2">
        <f t="shared" si="1"/>
        <v>4</v>
      </c>
      <c r="L30" s="2">
        <f t="shared" si="4"/>
        <v>1</v>
      </c>
      <c r="M30" s="2">
        <f t="shared" si="5"/>
        <v>2018</v>
      </c>
      <c r="N30" s="16" t="s">
        <v>104</v>
      </c>
      <c r="O30" s="1"/>
    </row>
    <row r="31" spans="2:15" x14ac:dyDescent="0.25">
      <c r="B31" s="1" t="s">
        <v>63</v>
      </c>
      <c r="C31" s="27" t="s">
        <v>161</v>
      </c>
      <c r="D31" s="28" t="s">
        <v>196</v>
      </c>
      <c r="E31" s="1" t="s">
        <v>103</v>
      </c>
      <c r="F31" s="1" t="s">
        <v>130</v>
      </c>
      <c r="G31" s="1" t="s">
        <v>66</v>
      </c>
      <c r="H31" s="2" t="s">
        <v>219</v>
      </c>
      <c r="I31" s="2">
        <v>136</v>
      </c>
      <c r="J31" s="1" t="str">
        <f t="shared" si="0"/>
        <v>10001000</v>
      </c>
      <c r="K31" s="2">
        <f t="shared" si="1"/>
        <v>4</v>
      </c>
      <c r="L31" s="2">
        <f t="shared" si="4"/>
        <v>1</v>
      </c>
      <c r="M31" s="2">
        <f t="shared" si="5"/>
        <v>2018</v>
      </c>
      <c r="N31" s="16" t="s">
        <v>105</v>
      </c>
      <c r="O31" s="1"/>
    </row>
    <row r="32" spans="2:15" x14ac:dyDescent="0.25">
      <c r="J32" s="1"/>
      <c r="K32" s="2"/>
      <c r="L32" s="2"/>
      <c r="M32" s="2"/>
    </row>
    <row r="33" spans="2:15" x14ac:dyDescent="0.25">
      <c r="B33" s="1" t="s">
        <v>45</v>
      </c>
      <c r="C33" s="2" t="s">
        <v>174</v>
      </c>
      <c r="D33" s="2" t="s">
        <v>175</v>
      </c>
      <c r="E33" s="1" t="s">
        <v>68</v>
      </c>
      <c r="F33" s="1" t="s">
        <v>69</v>
      </c>
      <c r="G33" s="1" t="s">
        <v>35</v>
      </c>
      <c r="H33" s="2" t="s">
        <v>219</v>
      </c>
      <c r="I33" s="2">
        <v>6</v>
      </c>
      <c r="J33" s="1" t="str">
        <f t="shared" si="0"/>
        <v>00000110</v>
      </c>
      <c r="K33" s="2">
        <f t="shared" si="1"/>
        <v>8</v>
      </c>
      <c r="L33" s="2">
        <f t="shared" si="4"/>
        <v>1</v>
      </c>
      <c r="M33" s="2">
        <f t="shared" si="5"/>
        <v>2017</v>
      </c>
      <c r="N33" s="3"/>
    </row>
    <row r="34" spans="2:15" x14ac:dyDescent="0.25">
      <c r="B34" s="1" t="s">
        <v>46</v>
      </c>
      <c r="C34" s="2" t="s">
        <v>176</v>
      </c>
      <c r="D34" s="2" t="s">
        <v>176</v>
      </c>
      <c r="E34" s="1" t="s">
        <v>70</v>
      </c>
      <c r="F34" s="1" t="s">
        <v>71</v>
      </c>
      <c r="G34" s="1" t="s">
        <v>81</v>
      </c>
      <c r="H34" s="2" t="s">
        <v>219</v>
      </c>
      <c r="I34" s="2">
        <v>6</v>
      </c>
      <c r="J34" s="1" t="str">
        <f t="shared" si="0"/>
        <v>00000110</v>
      </c>
      <c r="K34" s="2">
        <f t="shared" si="1"/>
        <v>8</v>
      </c>
      <c r="L34" s="2">
        <f t="shared" si="4"/>
        <v>1</v>
      </c>
      <c r="M34" s="2">
        <f t="shared" si="5"/>
        <v>2017</v>
      </c>
      <c r="N34" s="3"/>
    </row>
    <row r="35" spans="2:15" x14ac:dyDescent="0.25">
      <c r="N35" s="3"/>
    </row>
    <row r="38" spans="2:15" x14ac:dyDescent="0.25">
      <c r="C38" s="30"/>
      <c r="E38" s="32" t="s">
        <v>254</v>
      </c>
    </row>
    <row r="41" spans="2:15" x14ac:dyDescent="0.25">
      <c r="B41" s="1" t="s">
        <v>184</v>
      </c>
      <c r="C41" s="1" t="s">
        <v>182</v>
      </c>
      <c r="D41" s="1" t="s">
        <v>183</v>
      </c>
      <c r="E41" s="1" t="s">
        <v>179</v>
      </c>
      <c r="F41" s="2" t="s">
        <v>178</v>
      </c>
      <c r="G41" s="3" t="s">
        <v>177</v>
      </c>
      <c r="H41" s="1" t="s">
        <v>218</v>
      </c>
      <c r="I41" s="2">
        <v>21</v>
      </c>
      <c r="J41" s="1" t="str">
        <f t="shared" ref="J41:J59" si="6">DEC2BIN(I41,8)</f>
        <v>00010101</v>
      </c>
      <c r="K41" s="2">
        <f t="shared" ref="K41:K59" si="7">8-2*BIN2DEC(LEFT(J41,2))</f>
        <v>8</v>
      </c>
      <c r="L41" s="2">
        <f t="shared" ref="L41" si="8">1+HEX2DEC(RIGHT(J41,1))</f>
        <v>2</v>
      </c>
      <c r="M41" s="2">
        <f t="shared" ref="M41" si="9">BIN2DEC(MID(J41,3,4))+2016</f>
        <v>2021</v>
      </c>
      <c r="N41" s="3"/>
      <c r="O41" s="10" t="s">
        <v>162</v>
      </c>
    </row>
    <row r="42" spans="2:15" x14ac:dyDescent="0.25">
      <c r="C42" s="27" t="s">
        <v>161</v>
      </c>
      <c r="D42" s="27" t="s">
        <v>161</v>
      </c>
      <c r="E42" s="1" t="s">
        <v>180</v>
      </c>
      <c r="F42" s="2" t="s">
        <v>181</v>
      </c>
      <c r="G42" s="3" t="s">
        <v>177</v>
      </c>
      <c r="H42" s="1" t="s">
        <v>218</v>
      </c>
      <c r="I42" s="2">
        <v>20</v>
      </c>
      <c r="J42" s="1" t="str">
        <f t="shared" si="6"/>
        <v>00010100</v>
      </c>
      <c r="K42" s="2">
        <f t="shared" si="7"/>
        <v>8</v>
      </c>
      <c r="L42" s="2">
        <f t="shared" ref="L42:L59" si="10">1+HEX2DEC(RIGHT(J42,1))</f>
        <v>1</v>
      </c>
      <c r="M42" s="2">
        <f t="shared" ref="M42:M59" si="11">BIN2DEC(MID(J42,3,4))+2016</f>
        <v>2021</v>
      </c>
      <c r="N42" s="3"/>
      <c r="O42" s="10" t="s">
        <v>162</v>
      </c>
    </row>
    <row r="43" spans="2:15" x14ac:dyDescent="0.25">
      <c r="C43" s="1" t="s">
        <v>190</v>
      </c>
      <c r="D43" s="33" t="s">
        <v>193</v>
      </c>
      <c r="E43" s="1" t="s">
        <v>189</v>
      </c>
      <c r="F43" s="2" t="s">
        <v>188</v>
      </c>
      <c r="G43" s="3" t="s">
        <v>177</v>
      </c>
      <c r="H43" s="1" t="s">
        <v>218</v>
      </c>
      <c r="I43" s="2">
        <v>21</v>
      </c>
      <c r="J43" s="1" t="str">
        <f t="shared" si="6"/>
        <v>00010101</v>
      </c>
      <c r="K43" s="2">
        <f t="shared" si="7"/>
        <v>8</v>
      </c>
      <c r="L43" s="2">
        <f t="shared" si="10"/>
        <v>2</v>
      </c>
      <c r="M43" s="2">
        <f t="shared" si="11"/>
        <v>2021</v>
      </c>
      <c r="N43" s="3"/>
      <c r="O43" s="10" t="s">
        <v>162</v>
      </c>
    </row>
    <row r="44" spans="2:15" x14ac:dyDescent="0.25">
      <c r="C44" s="27" t="s">
        <v>161</v>
      </c>
      <c r="D44" s="1" t="s">
        <v>206</v>
      </c>
      <c r="E44" s="1" t="s">
        <v>189</v>
      </c>
      <c r="F44" s="2" t="s">
        <v>194</v>
      </c>
      <c r="G44" s="3" t="s">
        <v>177</v>
      </c>
      <c r="H44" s="1" t="s">
        <v>218</v>
      </c>
      <c r="I44" s="2">
        <v>72</v>
      </c>
      <c r="J44" s="1" t="str">
        <f t="shared" si="6"/>
        <v>01001000</v>
      </c>
      <c r="K44" s="2">
        <f t="shared" si="7"/>
        <v>6</v>
      </c>
      <c r="L44" s="2">
        <f t="shared" si="10"/>
        <v>1</v>
      </c>
      <c r="M44" s="2">
        <f t="shared" si="11"/>
        <v>2018</v>
      </c>
      <c r="N44" s="3"/>
      <c r="O44" s="10" t="s">
        <v>162</v>
      </c>
    </row>
    <row r="45" spans="2:15" x14ac:dyDescent="0.25">
      <c r="H45" s="1"/>
      <c r="I45" s="2"/>
      <c r="J45" s="1"/>
      <c r="K45" s="2"/>
      <c r="L45" s="2"/>
      <c r="M45" s="2"/>
      <c r="N45" s="3"/>
      <c r="O45" s="10"/>
    </row>
    <row r="46" spans="2:15" x14ac:dyDescent="0.25">
      <c r="B46" s="1" t="s">
        <v>197</v>
      </c>
      <c r="C46" s="1" t="s">
        <v>198</v>
      </c>
      <c r="D46" s="1" t="s">
        <v>199</v>
      </c>
      <c r="E46" s="1" t="s">
        <v>201</v>
      </c>
      <c r="F46" s="2" t="s">
        <v>200</v>
      </c>
      <c r="G46" s="3" t="s">
        <v>202</v>
      </c>
      <c r="H46" s="1" t="s">
        <v>218</v>
      </c>
      <c r="I46" s="2">
        <v>21</v>
      </c>
      <c r="J46" s="1" t="str">
        <f t="shared" si="6"/>
        <v>00010101</v>
      </c>
      <c r="K46" s="2">
        <f t="shared" si="7"/>
        <v>8</v>
      </c>
      <c r="L46" s="2">
        <f t="shared" si="10"/>
        <v>2</v>
      </c>
      <c r="M46" s="2">
        <f t="shared" si="11"/>
        <v>2021</v>
      </c>
      <c r="N46" s="3"/>
      <c r="O46" s="10" t="s">
        <v>162</v>
      </c>
    </row>
    <row r="47" spans="2:15" x14ac:dyDescent="0.25">
      <c r="C47" s="27" t="s">
        <v>161</v>
      </c>
      <c r="D47" s="27" t="s">
        <v>161</v>
      </c>
      <c r="E47" s="1" t="s">
        <v>203</v>
      </c>
      <c r="F47" s="2" t="s">
        <v>204</v>
      </c>
      <c r="G47" s="3" t="s">
        <v>202</v>
      </c>
      <c r="H47" s="1" t="s">
        <v>218</v>
      </c>
      <c r="I47" s="2">
        <v>20</v>
      </c>
      <c r="J47" s="1" t="str">
        <f t="shared" si="6"/>
        <v>00010100</v>
      </c>
      <c r="K47" s="2">
        <f t="shared" si="7"/>
        <v>8</v>
      </c>
      <c r="L47" s="2">
        <f t="shared" si="10"/>
        <v>1</v>
      </c>
      <c r="M47" s="2">
        <f t="shared" si="11"/>
        <v>2021</v>
      </c>
      <c r="N47" s="3"/>
      <c r="O47" s="10" t="s">
        <v>162</v>
      </c>
    </row>
    <row r="48" spans="2:15" x14ac:dyDescent="0.25">
      <c r="C48" s="33" t="s">
        <v>205</v>
      </c>
      <c r="D48" s="33" t="s">
        <v>207</v>
      </c>
      <c r="E48" s="1" t="s">
        <v>208</v>
      </c>
      <c r="F48" s="2" t="s">
        <v>209</v>
      </c>
      <c r="G48" s="3" t="s">
        <v>202</v>
      </c>
      <c r="H48" s="1" t="s">
        <v>218</v>
      </c>
      <c r="I48" s="2">
        <v>65</v>
      </c>
      <c r="J48" s="1" t="str">
        <f t="shared" si="6"/>
        <v>01000001</v>
      </c>
      <c r="K48" s="2">
        <f t="shared" si="7"/>
        <v>6</v>
      </c>
      <c r="L48" s="2">
        <f t="shared" si="10"/>
        <v>2</v>
      </c>
      <c r="M48" s="2">
        <f t="shared" si="11"/>
        <v>2016</v>
      </c>
      <c r="O48" s="10" t="s">
        <v>162</v>
      </c>
    </row>
    <row r="49" spans="2:15" x14ac:dyDescent="0.25">
      <c r="C49" s="1" t="s">
        <v>210</v>
      </c>
      <c r="D49" s="1" t="s">
        <v>211</v>
      </c>
      <c r="E49" s="1" t="s">
        <v>212</v>
      </c>
      <c r="F49" s="2" t="s">
        <v>213</v>
      </c>
      <c r="G49" s="3" t="s">
        <v>202</v>
      </c>
      <c r="H49" s="1" t="s">
        <v>218</v>
      </c>
      <c r="I49" s="2">
        <v>21</v>
      </c>
      <c r="J49" s="1" t="str">
        <f t="shared" si="6"/>
        <v>00010101</v>
      </c>
      <c r="K49" s="2">
        <f t="shared" si="7"/>
        <v>8</v>
      </c>
      <c r="L49" s="2">
        <f t="shared" si="10"/>
        <v>2</v>
      </c>
      <c r="M49" s="2">
        <f t="shared" si="11"/>
        <v>2021</v>
      </c>
      <c r="O49" s="10" t="s">
        <v>162</v>
      </c>
    </row>
    <row r="50" spans="2:15" x14ac:dyDescent="0.25">
      <c r="C50" s="27" t="s">
        <v>161</v>
      </c>
      <c r="D50" s="27" t="s">
        <v>161</v>
      </c>
      <c r="E50" s="1" t="s">
        <v>214</v>
      </c>
      <c r="F50" s="2" t="s">
        <v>215</v>
      </c>
      <c r="G50" s="3" t="s">
        <v>202</v>
      </c>
      <c r="H50" s="1" t="s">
        <v>218</v>
      </c>
      <c r="I50" s="2">
        <v>20</v>
      </c>
      <c r="J50" s="1" t="str">
        <f t="shared" si="6"/>
        <v>00010100</v>
      </c>
      <c r="K50" s="2">
        <f t="shared" si="7"/>
        <v>8</v>
      </c>
      <c r="L50" s="2">
        <f t="shared" si="10"/>
        <v>1</v>
      </c>
      <c r="M50" s="2">
        <f t="shared" si="11"/>
        <v>2021</v>
      </c>
      <c r="O50" s="10" t="s">
        <v>162</v>
      </c>
    </row>
    <row r="51" spans="2:15" x14ac:dyDescent="0.25">
      <c r="C51" s="33" t="s">
        <v>222</v>
      </c>
      <c r="D51" s="33" t="s">
        <v>223</v>
      </c>
      <c r="E51" s="1" t="s">
        <v>221</v>
      </c>
      <c r="F51" s="2" t="s">
        <v>220</v>
      </c>
      <c r="G51" s="3" t="s">
        <v>202</v>
      </c>
      <c r="H51" s="1" t="s">
        <v>218</v>
      </c>
      <c r="I51" s="2">
        <v>85</v>
      </c>
      <c r="J51" s="1" t="str">
        <f t="shared" si="6"/>
        <v>01010101</v>
      </c>
      <c r="K51" s="2">
        <f t="shared" si="7"/>
        <v>6</v>
      </c>
      <c r="L51" s="2">
        <f t="shared" si="10"/>
        <v>2</v>
      </c>
      <c r="M51" s="2">
        <f t="shared" si="11"/>
        <v>2021</v>
      </c>
      <c r="O51" s="10" t="s">
        <v>162</v>
      </c>
    </row>
    <row r="52" spans="2:15" x14ac:dyDescent="0.25">
      <c r="C52" s="1" t="s">
        <v>226</v>
      </c>
      <c r="D52" s="1" t="s">
        <v>227</v>
      </c>
      <c r="E52" s="1" t="s">
        <v>224</v>
      </c>
      <c r="F52" s="2" t="s">
        <v>225</v>
      </c>
      <c r="G52" s="3" t="s">
        <v>202</v>
      </c>
      <c r="H52" s="1" t="s">
        <v>218</v>
      </c>
      <c r="I52" s="2">
        <v>21</v>
      </c>
      <c r="J52" s="1" t="str">
        <f t="shared" si="6"/>
        <v>00010101</v>
      </c>
      <c r="K52" s="2">
        <f t="shared" si="7"/>
        <v>8</v>
      </c>
      <c r="L52" s="2">
        <f t="shared" si="10"/>
        <v>2</v>
      </c>
      <c r="M52" s="2">
        <f t="shared" si="11"/>
        <v>2021</v>
      </c>
      <c r="O52" s="10" t="s">
        <v>162</v>
      </c>
    </row>
    <row r="53" spans="2:15" x14ac:dyDescent="0.25">
      <c r="C53" s="27" t="s">
        <v>161</v>
      </c>
      <c r="D53" s="27" t="s">
        <v>161</v>
      </c>
      <c r="E53" s="1" t="s">
        <v>228</v>
      </c>
      <c r="F53" s="2" t="s">
        <v>229</v>
      </c>
      <c r="G53" s="3" t="s">
        <v>202</v>
      </c>
      <c r="H53" s="1" t="s">
        <v>218</v>
      </c>
      <c r="I53" s="2">
        <v>8</v>
      </c>
      <c r="J53" s="1" t="str">
        <f t="shared" si="6"/>
        <v>00001000</v>
      </c>
      <c r="K53" s="2">
        <f t="shared" si="7"/>
        <v>8</v>
      </c>
      <c r="L53" s="2">
        <f t="shared" si="10"/>
        <v>1</v>
      </c>
      <c r="M53" s="2">
        <f t="shared" si="11"/>
        <v>2018</v>
      </c>
      <c r="O53" s="10" t="s">
        <v>162</v>
      </c>
    </row>
    <row r="54" spans="2:15" x14ac:dyDescent="0.25">
      <c r="I54" s="2"/>
      <c r="J54" s="1"/>
      <c r="K54" s="2"/>
      <c r="L54" s="2"/>
      <c r="M54" s="2"/>
      <c r="O54" s="10"/>
    </row>
    <row r="55" spans="2:15" x14ac:dyDescent="0.25">
      <c r="B55" s="1" t="s">
        <v>230</v>
      </c>
      <c r="C55" s="1" t="s">
        <v>234</v>
      </c>
      <c r="D55" s="33" t="s">
        <v>235</v>
      </c>
      <c r="E55" s="1" t="s">
        <v>231</v>
      </c>
      <c r="F55" s="2" t="s">
        <v>232</v>
      </c>
      <c r="G55" s="3" t="s">
        <v>233</v>
      </c>
      <c r="H55" s="1" t="s">
        <v>218</v>
      </c>
      <c r="I55" s="23">
        <v>85</v>
      </c>
      <c r="J55" s="1" t="str">
        <f t="shared" si="6"/>
        <v>01010101</v>
      </c>
      <c r="K55" s="2">
        <f t="shared" si="7"/>
        <v>6</v>
      </c>
      <c r="L55" s="2">
        <f t="shared" si="10"/>
        <v>2</v>
      </c>
      <c r="M55" s="2">
        <f t="shared" si="11"/>
        <v>2021</v>
      </c>
      <c r="N55" s="34"/>
      <c r="O55" s="10" t="s">
        <v>162</v>
      </c>
    </row>
    <row r="56" spans="2:15" x14ac:dyDescent="0.25">
      <c r="C56" s="27" t="s">
        <v>161</v>
      </c>
      <c r="D56" s="33" t="s">
        <v>236</v>
      </c>
      <c r="E56" s="1" t="s">
        <v>237</v>
      </c>
      <c r="F56" s="2" t="s">
        <v>238</v>
      </c>
      <c r="G56" s="3" t="s">
        <v>233</v>
      </c>
      <c r="H56" s="1" t="s">
        <v>218</v>
      </c>
      <c r="I56" s="2">
        <v>8</v>
      </c>
      <c r="J56" s="1" t="str">
        <f t="shared" si="6"/>
        <v>00001000</v>
      </c>
      <c r="K56" s="2">
        <f t="shared" si="7"/>
        <v>8</v>
      </c>
      <c r="L56" s="2">
        <f t="shared" si="10"/>
        <v>1</v>
      </c>
      <c r="M56" s="2">
        <f t="shared" si="11"/>
        <v>2018</v>
      </c>
      <c r="O56" s="10" t="s">
        <v>162</v>
      </c>
    </row>
    <row r="57" spans="2:15" x14ac:dyDescent="0.25">
      <c r="C57" s="1" t="s">
        <v>239</v>
      </c>
      <c r="D57" s="1" t="s">
        <v>240</v>
      </c>
      <c r="E57" s="1" t="s">
        <v>241</v>
      </c>
      <c r="F57" s="2" t="s">
        <v>242</v>
      </c>
      <c r="G57" s="3" t="s">
        <v>233</v>
      </c>
      <c r="H57" s="1" t="s">
        <v>218</v>
      </c>
      <c r="I57" s="2">
        <v>21</v>
      </c>
      <c r="J57" s="1" t="str">
        <f t="shared" si="6"/>
        <v>00010101</v>
      </c>
      <c r="K57" s="2">
        <f t="shared" si="7"/>
        <v>8</v>
      </c>
      <c r="L57" s="2">
        <f t="shared" si="10"/>
        <v>2</v>
      </c>
      <c r="M57" s="2">
        <f t="shared" si="11"/>
        <v>2021</v>
      </c>
      <c r="O57" s="10" t="s">
        <v>162</v>
      </c>
    </row>
    <row r="58" spans="2:15" x14ac:dyDescent="0.25">
      <c r="C58" s="27" t="s">
        <v>161</v>
      </c>
      <c r="D58" s="27" t="s">
        <v>161</v>
      </c>
      <c r="E58" s="1" t="s">
        <v>243</v>
      </c>
      <c r="F58" s="2" t="s">
        <v>244</v>
      </c>
      <c r="G58" s="3" t="s">
        <v>202</v>
      </c>
      <c r="H58" s="1" t="s">
        <v>218</v>
      </c>
      <c r="I58" s="2">
        <v>8</v>
      </c>
      <c r="J58" s="1" t="str">
        <f t="shared" si="6"/>
        <v>00001000</v>
      </c>
      <c r="K58" s="2">
        <f t="shared" si="7"/>
        <v>8</v>
      </c>
      <c r="L58" s="2">
        <f t="shared" si="10"/>
        <v>1</v>
      </c>
      <c r="M58" s="2">
        <f t="shared" si="11"/>
        <v>2018</v>
      </c>
      <c r="O58" s="10" t="s">
        <v>162</v>
      </c>
    </row>
    <row r="59" spans="2:15" x14ac:dyDescent="0.25">
      <c r="C59" s="1" t="s">
        <v>245</v>
      </c>
      <c r="D59" s="33" t="s">
        <v>246</v>
      </c>
      <c r="E59" s="1" t="s">
        <v>247</v>
      </c>
      <c r="F59" s="2" t="s">
        <v>248</v>
      </c>
      <c r="G59" s="3" t="s">
        <v>233</v>
      </c>
      <c r="H59" s="1" t="s">
        <v>218</v>
      </c>
      <c r="I59" s="2">
        <v>89</v>
      </c>
      <c r="J59" s="1" t="str">
        <f t="shared" si="6"/>
        <v>01011001</v>
      </c>
      <c r="K59" s="2">
        <f t="shared" si="7"/>
        <v>6</v>
      </c>
      <c r="L59" s="2">
        <f t="shared" si="10"/>
        <v>2</v>
      </c>
      <c r="M59" s="2">
        <f t="shared" si="11"/>
        <v>2022</v>
      </c>
      <c r="O59" s="10" t="s">
        <v>250</v>
      </c>
    </row>
  </sheetData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LHC STD</vt:lpstr>
      <vt:lpstr>LHC COL</vt:lpstr>
      <vt:lpstr>'LHC COL'!Print_Area</vt:lpstr>
      <vt:lpstr>'LHC STD'!Print_Area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2022-03-04T14:37:02Z</dcterms:modified>
</cp:coreProperties>
</file>